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American Rescue Plan Act/HCBS Enhanced FMAP/CMS Spending Plan Reports/5. CMS Quarterly Update_July 2022/"/>
    </mc:Choice>
  </mc:AlternateContent>
  <xr:revisionPtr revIDLastSave="756" documentId="13_ncr:1_{64454D20-7601-47D0-9D74-DB36F67DBE53}" xr6:coauthVersionLast="47" xr6:coauthVersionMax="47" xr10:uidLastSave="{DA0F2C8E-685C-4E21-8087-6DA6D9BD4285}"/>
  <bookViews>
    <workbookView xWindow="-120" yWindow="-120" windowWidth="20730" windowHeight="11160" xr2:uid="{F3FD5AE7-E6EE-491F-B605-F2C1447FFB9B}"/>
  </bookViews>
  <sheets>
    <sheet name="HCBS EFMAP Spending Plan Update" sheetId="5" r:id="rId1"/>
    <sheet name="Claiming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5" l="1"/>
  <c r="Y27" i="5" l="1"/>
  <c r="V27" i="5"/>
  <c r="W27" i="5"/>
  <c r="X27" i="5"/>
  <c r="Y26" i="5"/>
  <c r="Y25" i="5"/>
  <c r="Y15" i="5"/>
  <c r="Y16" i="5"/>
  <c r="Y17" i="5"/>
  <c r="Y18" i="5"/>
  <c r="Y19" i="5"/>
  <c r="Y20" i="5"/>
  <c r="Y21" i="5"/>
  <c r="Y22" i="5"/>
  <c r="Y23" i="5"/>
  <c r="Y24" i="5"/>
  <c r="Y10" i="5"/>
  <c r="Y11" i="5"/>
  <c r="Y12" i="5"/>
  <c r="Y13" i="5"/>
  <c r="Y14" i="5"/>
  <c r="Y9" i="5"/>
  <c r="Y7" i="5"/>
  <c r="Y8" i="5"/>
  <c r="Y6" i="5"/>
  <c r="Y5" i="5"/>
  <c r="AA6" i="5"/>
  <c r="AB6" i="5" s="1"/>
  <c r="AA7" i="5"/>
  <c r="AB7" i="5" s="1"/>
  <c r="AA8" i="5"/>
  <c r="AB8" i="5" s="1"/>
  <c r="AA9" i="5"/>
  <c r="AA10" i="5"/>
  <c r="AB10" i="5" s="1"/>
  <c r="AA11" i="5"/>
  <c r="AB11" i="5" s="1"/>
  <c r="AA12" i="5"/>
  <c r="AB12" i="5" s="1"/>
  <c r="AA13" i="5"/>
  <c r="AB13" i="5" s="1"/>
  <c r="AA14" i="5"/>
  <c r="AB14" i="5" s="1"/>
  <c r="AA15" i="5"/>
  <c r="AA16" i="5"/>
  <c r="AA17" i="5"/>
  <c r="AB17" i="5" s="1"/>
  <c r="AA18" i="5"/>
  <c r="AB18" i="5" s="1"/>
  <c r="AA19" i="5"/>
  <c r="AA20" i="5"/>
  <c r="AB20" i="5" s="1"/>
  <c r="AA21" i="5"/>
  <c r="AA22" i="5"/>
  <c r="AA23" i="5"/>
  <c r="AB23" i="5" s="1"/>
  <c r="AA24" i="5"/>
  <c r="AB24" i="5" s="1"/>
  <c r="AA25" i="5"/>
  <c r="AA5" i="5"/>
  <c r="AB5" i="5" s="1"/>
  <c r="C37" i="6"/>
  <c r="B37" i="6"/>
  <c r="U6" i="5"/>
  <c r="U7" i="5"/>
  <c r="U8" i="5"/>
  <c r="U9" i="5"/>
  <c r="U10" i="5"/>
  <c r="U11" i="5"/>
  <c r="U15" i="5"/>
  <c r="U16" i="5"/>
  <c r="U17" i="5"/>
  <c r="U18" i="5"/>
  <c r="U19" i="5"/>
  <c r="U20" i="5"/>
  <c r="U21" i="5"/>
  <c r="U22" i="5"/>
  <c r="U23" i="5"/>
  <c r="U24" i="5"/>
  <c r="U5" i="5"/>
  <c r="C27" i="6"/>
  <c r="B27" i="6"/>
  <c r="C17" i="6"/>
  <c r="B17" i="6"/>
  <c r="C8" i="6"/>
  <c r="B4" i="6"/>
  <c r="R27" i="5"/>
  <c r="Q27" i="5"/>
  <c r="N27" i="5"/>
  <c r="M27" i="5"/>
  <c r="L27" i="5"/>
  <c r="I27" i="5"/>
  <c r="H27" i="5"/>
  <c r="G27" i="5"/>
  <c r="F27" i="5"/>
  <c r="K26" i="5"/>
  <c r="P24" i="5"/>
  <c r="K24" i="5"/>
  <c r="P23" i="5"/>
  <c r="P22" i="5"/>
  <c r="K22" i="5"/>
  <c r="P21" i="5"/>
  <c r="K21" i="5"/>
  <c r="P20" i="5"/>
  <c r="K20" i="5"/>
  <c r="P19" i="5"/>
  <c r="K19" i="5"/>
  <c r="P18" i="5"/>
  <c r="K18" i="5"/>
  <c r="P17" i="5"/>
  <c r="K17" i="5"/>
  <c r="P15" i="5"/>
  <c r="K15" i="5"/>
  <c r="T14" i="5"/>
  <c r="U14" i="5" s="1"/>
  <c r="P14" i="5"/>
  <c r="K14" i="5"/>
  <c r="T13" i="5"/>
  <c r="U13" i="5" s="1"/>
  <c r="P13" i="5"/>
  <c r="K13" i="5"/>
  <c r="U12" i="5"/>
  <c r="P12" i="5"/>
  <c r="K12" i="5"/>
  <c r="P11" i="5"/>
  <c r="K11" i="5"/>
  <c r="P10" i="5"/>
  <c r="K10" i="5"/>
  <c r="P9" i="5"/>
  <c r="K9" i="5"/>
  <c r="P8" i="5"/>
  <c r="K8" i="5"/>
  <c r="P7" i="5"/>
  <c r="K7" i="5"/>
  <c r="P6" i="5"/>
  <c r="K6" i="5"/>
  <c r="P5" i="5"/>
  <c r="K5" i="5"/>
  <c r="P2" i="5"/>
  <c r="G2" i="5"/>
  <c r="AB15" i="5" l="1"/>
  <c r="P29" i="5"/>
  <c r="AB21" i="5"/>
  <c r="AB9" i="5"/>
  <c r="K2" i="5"/>
  <c r="AB22" i="5"/>
  <c r="K30" i="5"/>
  <c r="AB19" i="5" l="1"/>
  <c r="AA29" i="5"/>
  <c r="AB29" i="5"/>
  <c r="AB26" i="5"/>
  <c r="AA26" i="5" s="1"/>
  <c r="AA27" i="5" l="1"/>
  <c r="AA30" i="5"/>
  <c r="E26" i="5"/>
  <c r="AB27" i="5"/>
  <c r="AB30" i="5"/>
  <c r="T26" i="5" l="1"/>
  <c r="E27" i="5"/>
  <c r="P26" i="5"/>
  <c r="P30" i="5" l="1"/>
  <c r="P27" i="5"/>
  <c r="O26" i="5"/>
  <c r="O27" i="5" s="1"/>
  <c r="S26" i="5"/>
  <c r="T27" i="5"/>
  <c r="U26" i="5" l="1"/>
  <c r="U27" i="5" s="1"/>
  <c r="S27" i="5"/>
  <c r="K29" i="5"/>
  <c r="K27" i="5"/>
</calcChain>
</file>

<file path=xl/sharedStrings.xml><?xml version="1.0" encoding="utf-8"?>
<sst xmlns="http://schemas.openxmlformats.org/spreadsheetml/2006/main" count="197" uniqueCount="102">
  <si>
    <t>FY2023 Q1 Quarterly Report</t>
  </si>
  <si>
    <t>For benefits, FMAP rate by quarter:</t>
  </si>
  <si>
    <t>Actual cash spent (row 9 is still an estimate)</t>
  </si>
  <si>
    <t>Projections</t>
  </si>
  <si>
    <t>Service Category</t>
  </si>
  <si>
    <t>Investment Area</t>
  </si>
  <si>
    <t>Project</t>
  </si>
  <si>
    <t>Pgs. in FY23 Q1 Narrative</t>
  </si>
  <si>
    <t>All Funds Allocations ($M)</t>
  </si>
  <si>
    <t>FY21 (April - June 2021)</t>
  </si>
  <si>
    <t>Q1 FY22 
(July - Sept 2021)</t>
  </si>
  <si>
    <t>Q2 FY22 (Oct - Dec 2021)</t>
  </si>
  <si>
    <t>Q3 FY22
(Jan - March 2022)</t>
  </si>
  <si>
    <t>Q4 FY22 (April - June)</t>
  </si>
  <si>
    <t>SFY 22</t>
  </si>
  <si>
    <t>Q1 FY23 
(July - Sept 2022)</t>
  </si>
  <si>
    <t>Q2 FY23 (Oct - Dec 2022)</t>
  </si>
  <si>
    <t>Q3 FY23
(Jan - March 2023)</t>
  </si>
  <si>
    <t>Q4 FY23 (April - June 2023)</t>
  </si>
  <si>
    <t>SFY 23</t>
  </si>
  <si>
    <t>Q1 FY24 
(July - Sept 2023)</t>
  </si>
  <si>
    <t>Q2 FY24(Oct - Dec 2023)</t>
  </si>
  <si>
    <t>Q3 FY24
(Jan - March 2024)</t>
  </si>
  <si>
    <t>Q4 SFY 24 
(April - June 2024)</t>
  </si>
  <si>
    <t>SFY 24</t>
  </si>
  <si>
    <t>Q1 FY25 (July - Sept 2024)</t>
  </si>
  <si>
    <t>Q2 FY25 (Oct - Dec 2024)</t>
  </si>
  <si>
    <t>Q3 FY25 (Jan - March 2025)</t>
  </si>
  <si>
    <t>SFY 25</t>
  </si>
  <si>
    <t>State Intention to Draw Down Match (Benefits, Admin, IAPD, or None)</t>
  </si>
  <si>
    <t>Federal Share</t>
  </si>
  <si>
    <t>State Share</t>
  </si>
  <si>
    <t xml:space="preserve">LTSS  </t>
  </si>
  <si>
    <t>No Wrong Door Enhancement</t>
  </si>
  <si>
    <t>System Modernization to Improve Access, Choice, &amp; Navigation</t>
  </si>
  <si>
    <t>ADMIN</t>
  </si>
  <si>
    <t>Implementation Assistance</t>
  </si>
  <si>
    <t>Person-Centered Options Counseling Network Expansion</t>
  </si>
  <si>
    <t>Updating Technology</t>
  </si>
  <si>
    <t>Expediate HCBS Access &amp; Optimize Workflow</t>
  </si>
  <si>
    <t>Workforce Development</t>
  </si>
  <si>
    <t>Increasing Access to HCBS</t>
  </si>
  <si>
    <t>Hiring &amp; Retention Incentives: Rate Increases with benefits match</t>
  </si>
  <si>
    <t>BENEFITS</t>
  </si>
  <si>
    <t>Hiring &amp; Retention Incentives: Provider payments via MMIS with admin match</t>
  </si>
  <si>
    <t>Technical Assistance for Workforce Program Implementation</t>
  </si>
  <si>
    <t>Workforce Training &amp; Other Items</t>
  </si>
  <si>
    <t>Career Awareness and Outreach</t>
  </si>
  <si>
    <t>Advanced Certifications for Direct Care Workers</t>
  </si>
  <si>
    <t>Tuition Waiver Equity Initiative</t>
  </si>
  <si>
    <t>DD</t>
  </si>
  <si>
    <t>Building Infrastructure to Expand Capacity</t>
  </si>
  <si>
    <t>Transformation Grants</t>
  </si>
  <si>
    <t>Children's BH</t>
  </si>
  <si>
    <t>Strengthening the System with a Single Point of Access</t>
  </si>
  <si>
    <t>Mobile Response &amp; Stabilization Services</t>
  </si>
  <si>
    <t>Staffing &amp; Admin to Support Mobile Response</t>
  </si>
  <si>
    <t>Expanding the Home &amp; Community Based Service Array</t>
  </si>
  <si>
    <t>Expanding Care Coordination</t>
  </si>
  <si>
    <t>First Connections</t>
  </si>
  <si>
    <t>Adult BH</t>
  </si>
  <si>
    <t>Certified Community Behavioral Health (CCBHC) Network Expansion</t>
  </si>
  <si>
    <t>Housing</t>
  </si>
  <si>
    <t>HCBS Services to Help Rhode Islanders Experiencing Homeless or Housing Insecurity</t>
  </si>
  <si>
    <t>Oral Health</t>
  </si>
  <si>
    <t>Dental Care in Home Health Settings Pilot</t>
  </si>
  <si>
    <t>Overall</t>
  </si>
  <si>
    <t>Contractual support to assist with financial management and reporting for RI's 9817 portfolio</t>
  </si>
  <si>
    <t>Remaining Funding</t>
  </si>
  <si>
    <t>Assumption is Admin match</t>
  </si>
  <si>
    <t>Phase 2 Items as approved in CMS spending plan, amount (overall and by project) and federal match eligibility TBD based after implementation of above; however, this assumes admin match</t>
  </si>
  <si>
    <t>TOTAL, assuming Phase 2 gets ADMIN match</t>
  </si>
  <si>
    <t>ABOVE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</si>
  <si>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</si>
  <si>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</si>
  <si>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</si>
  <si>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</si>
  <si>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</si>
  <si>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</si>
  <si>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</si>
  <si>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</si>
  <si>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</si>
  <si>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</si>
  <si>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</si>
  <si>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</si>
  <si>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</si>
  <si>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</si>
  <si>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</si>
  <si>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</si>
  <si>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</si>
  <si>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</si>
  <si>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</si>
  <si>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>claimed amounts above, increase will be claimed on CMS 64 - June 2022</t>
  </si>
  <si>
    <t>will be claimed CMS 64 - June 2022</t>
  </si>
  <si>
    <t>Note 1. This spending is included in the October-March spending above</t>
  </si>
  <si>
    <t>N/A</t>
  </si>
  <si>
    <t>12-13</t>
  </si>
  <si>
    <t>17-19</t>
  </si>
  <si>
    <t>29-30</t>
  </si>
  <si>
    <t>16, 37-38</t>
  </si>
  <si>
    <t>44-45</t>
  </si>
  <si>
    <t>48-49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</si>
</sst>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0" xfId="0" applyFont="1"/>
    <xf numFmtId="0" fontId="0" fillId="0" borderId="27" xfId="0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164" fontId="2" fillId="5" borderId="33" xfId="0" applyNumberFormat="1" applyFont="1" applyFill="1" applyBorder="1" applyAlignment="1">
      <alignment horizontal="center" vertical="center"/>
    </xf>
    <xf numFmtId="164" fontId="2" fillId="4" borderId="34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 wrapText="1"/>
    </xf>
    <xf numFmtId="0" fontId="1" fillId="0" borderId="0" xfId="0" applyFont="1"/>
    <xf numFmtId="2" fontId="0" fillId="5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9" fontId="0" fillId="3" borderId="0" xfId="0" applyNumberForma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0" borderId="7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44" xfId="0" applyFont="1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vertical="center" wrapText="1"/>
    </xf>
    <xf numFmtId="0" fontId="8" fillId="5" borderId="49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164" fontId="2" fillId="5" borderId="43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1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2" fillId="8" borderId="16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3" fillId="8" borderId="40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vertical="center" wrapText="1"/>
    </xf>
    <xf numFmtId="0" fontId="8" fillId="8" borderId="3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 vertical="center"/>
    </xf>
    <xf numFmtId="164" fontId="0" fillId="4" borderId="54" xfId="0" applyNumberForma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 wrapText="1"/>
    </xf>
    <xf numFmtId="164" fontId="0" fillId="4" borderId="33" xfId="0" applyNumberFormat="1" applyFill="1" applyBorder="1" applyAlignment="1">
      <alignment horizontal="center" vertical="center"/>
    </xf>
    <xf numFmtId="2" fontId="0" fillId="8" borderId="56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8" borderId="0" xfId="0" applyFill="1"/>
    <xf numFmtId="0" fontId="0" fillId="8" borderId="42" xfId="0" applyFill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8" borderId="0" xfId="0" applyNumberFormat="1" applyFill="1" applyAlignment="1">
      <alignment horizontal="center"/>
    </xf>
    <xf numFmtId="0" fontId="0" fillId="0" borderId="0" xfId="0" applyFill="1"/>
    <xf numFmtId="166" fontId="0" fillId="0" borderId="0" xfId="0" applyNumberFormat="1" applyFill="1" applyAlignment="1">
      <alignment horizontal="center"/>
    </xf>
    <xf numFmtId="10" fontId="0" fillId="8" borderId="0" xfId="1" applyNumberFormat="1" applyFont="1" applyFill="1" applyAlignment="1">
      <alignment horizontal="center"/>
    </xf>
    <xf numFmtId="164" fontId="8" fillId="5" borderId="39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57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42" xfId="0" applyNumberFormat="1" applyFill="1" applyBorder="1" applyAlignment="1">
      <alignment horizontal="center" vertical="center"/>
    </xf>
    <xf numFmtId="1" fontId="0" fillId="0" borderId="46" xfId="0" applyNumberFormat="1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1" fontId="0" fillId="0" borderId="61" xfId="0" applyNumberFormat="1" applyFill="1" applyBorder="1" applyAlignment="1">
      <alignment horizontal="center" vertical="center"/>
    </xf>
    <xf numFmtId="1" fontId="0" fillId="0" borderId="63" xfId="0" applyNumberFormat="1" applyFill="1" applyBorder="1" applyAlignment="1">
      <alignment horizontal="center" vertical="center"/>
    </xf>
    <xf numFmtId="1" fontId="0" fillId="0" borderId="56" xfId="0" applyNumberFormat="1" applyFill="1" applyBorder="1" applyAlignment="1">
      <alignment horizontal="center" vertical="center"/>
    </xf>
    <xf numFmtId="1" fontId="0" fillId="0" borderId="34" xfId="0" applyNumberFormat="1" applyFill="1" applyBorder="1" applyAlignment="1">
      <alignment horizontal="center" vertical="center"/>
    </xf>
    <xf numFmtId="1" fontId="0" fillId="4" borderId="58" xfId="0" applyNumberFormat="1" applyFill="1" applyBorder="1" applyAlignment="1">
      <alignment horizontal="center" vertical="center"/>
    </xf>
    <xf numFmtId="1" fontId="0" fillId="4" borderId="59" xfId="0" applyNumberFormat="1" applyFill="1" applyBorder="1" applyAlignment="1">
      <alignment horizontal="center" vertical="center"/>
    </xf>
    <xf numFmtId="1" fontId="0" fillId="4" borderId="62" xfId="0" applyNumberFormat="1" applyFill="1" applyBorder="1" applyAlignment="1">
      <alignment horizontal="center" vertical="center"/>
    </xf>
    <xf numFmtId="1" fontId="0" fillId="4" borderId="64" xfId="0" applyNumberFormat="1" applyFill="1" applyBorder="1" applyAlignment="1">
      <alignment horizontal="center" vertical="center"/>
    </xf>
    <xf numFmtId="1" fontId="0" fillId="4" borderId="65" xfId="0" applyNumberFormat="1" applyFill="1" applyBorder="1" applyAlignment="1">
      <alignment horizontal="center" vertical="center"/>
    </xf>
    <xf numFmtId="1" fontId="0" fillId="4" borderId="60" xfId="0" applyNumberFormat="1" applyFill="1" applyBorder="1" applyAlignment="1">
      <alignment horizontal="center" vertical="center"/>
    </xf>
    <xf numFmtId="1" fontId="0" fillId="4" borderId="66" xfId="0" applyNumberFormat="1" applyFill="1" applyBorder="1" applyAlignment="1">
      <alignment horizontal="center" vertical="center"/>
    </xf>
    <xf numFmtId="2" fontId="0" fillId="8" borderId="53" xfId="0" applyNumberForma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8" borderId="56" xfId="0" applyFill="1" applyBorder="1" applyAlignment="1">
      <alignment horizontal="center" vertical="center"/>
    </xf>
    <xf numFmtId="164" fontId="0" fillId="0" borderId="56" xfId="0" applyNumberFormat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8" borderId="71" xfId="0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164" fontId="0" fillId="4" borderId="71" xfId="0" applyNumberForma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/>
    </xf>
    <xf numFmtId="0" fontId="2" fillId="8" borderId="56" xfId="0" applyFont="1" applyFill="1" applyBorder="1" applyAlignment="1">
      <alignment horizontal="center" vertical="center"/>
    </xf>
    <xf numFmtId="164" fontId="2" fillId="0" borderId="56" xfId="0" applyNumberFormat="1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/>
    </xf>
    <xf numFmtId="1" fontId="0" fillId="4" borderId="72" xfId="0" applyNumberFormat="1" applyFill="1" applyBorder="1" applyAlignment="1">
      <alignment horizontal="center" vertical="center"/>
    </xf>
    <xf numFmtId="1" fontId="0" fillId="4" borderId="28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64" fontId="0" fillId="8" borderId="4" xfId="0" applyNumberFormat="1" applyFill="1" applyBorder="1" applyAlignment="1">
      <alignment horizontal="center" vertical="center"/>
    </xf>
    <xf numFmtId="1" fontId="0" fillId="4" borderId="73" xfId="0" applyNumberFormat="1" applyFill="1" applyBorder="1" applyAlignment="1">
      <alignment horizontal="center" vertical="center"/>
    </xf>
    <xf numFmtId="1" fontId="0" fillId="4" borderId="55" xfId="0" applyNumberFormat="1" applyFill="1" applyBorder="1" applyAlignment="1">
      <alignment horizontal="center" vertical="center"/>
    </xf>
    <xf numFmtId="1" fontId="0" fillId="4" borderId="74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45" xfId="0" applyNumberFormat="1" applyFill="1" applyBorder="1" applyAlignment="1">
      <alignment horizontal="center" vertical="center"/>
    </xf>
    <xf numFmtId="1" fontId="0" fillId="0" borderId="47" xfId="0" applyNumberFormat="1" applyFill="1" applyBorder="1" applyAlignment="1">
      <alignment horizontal="center" vertical="center"/>
    </xf>
    <xf numFmtId="1" fontId="0" fillId="4" borderId="71" xfId="0" applyNumberFormat="1" applyFill="1" applyBorder="1" applyAlignment="1">
      <alignment horizontal="center" vertical="center"/>
    </xf>
    <xf numFmtId="2" fontId="2" fillId="5" borderId="33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0" fillId="4" borderId="44" xfId="0" applyNumberForma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55FF-CCF7-420C-81D8-2F8E3456BDD6}">
  <dimension ref="A1:AD30"/>
  <sheetViews>
    <sheetView tabSelected="1" zoomScale="90" zoomScaleNormal="90" workbookViewId="0">
      <pane ySplit="4" topLeftCell="A5" activePane="bottomLeft" state="frozen"/>
      <selection pane="bottomLeft" activeCell="Z32" sqref="Z32"/>
    </sheetView>
  </sheetViews>
  <sheetFormatPr defaultColWidth="9.140625" defaultRowHeight="15" outlineLevelCol="1" x14ac:dyDescent="0.25"/>
  <cols>
    <col min="1" max="1" width="24" bestFit="1" customWidth="1"/>
    <col min="2" max="2" width="33" customWidth="1"/>
    <col min="3" max="3" width="65.85546875" customWidth="1"/>
    <col min="4" max="4" width="9.5703125" style="65" customWidth="1"/>
    <col min="5" max="5" width="11.7109375" customWidth="1"/>
    <col min="6" max="6" width="14.28515625" customWidth="1"/>
    <col min="7" max="7" width="14.28515625" customWidth="1" outlineLevel="1"/>
    <col min="8" max="10" width="11.7109375" customWidth="1" outlineLevel="1"/>
    <col min="11" max="11" width="9.5703125" bestFit="1" customWidth="1"/>
    <col min="12" max="14" width="9.140625" customWidth="1" outlineLevel="1"/>
    <col min="15" max="15" width="10.7109375" customWidth="1" outlineLevel="1"/>
    <col min="16" max="16" width="12.5703125" bestFit="1" customWidth="1"/>
    <col min="17" max="17" width="10.7109375" customWidth="1" outlineLevel="1"/>
    <col min="18" max="18" width="11.140625" customWidth="1" outlineLevel="1"/>
    <col min="19" max="19" width="10.7109375" customWidth="1" outlineLevel="1"/>
    <col min="20" max="20" width="11" customWidth="1"/>
    <col min="21" max="21" width="12.140625" customWidth="1"/>
    <col min="22" max="22" width="10.28515625" customWidth="1"/>
    <col min="23" max="24" width="10.85546875" customWidth="1"/>
    <col min="25" max="25" width="12.140625" customWidth="1"/>
    <col min="26" max="28" width="21.7109375" customWidth="1"/>
  </cols>
  <sheetData>
    <row r="1" spans="1:30" x14ac:dyDescent="0.25">
      <c r="A1" s="63" t="s">
        <v>0</v>
      </c>
    </row>
    <row r="2" spans="1:30" s="51" customFormat="1" x14ac:dyDescent="0.25">
      <c r="C2" s="66" t="s">
        <v>1</v>
      </c>
      <c r="D2" s="67"/>
      <c r="E2" s="68"/>
      <c r="F2" s="69"/>
      <c r="G2" s="70">
        <f>0.5409+0.062</f>
        <v>0.60289999999999999</v>
      </c>
      <c r="H2" s="70">
        <v>0.61080000000000001</v>
      </c>
      <c r="I2" s="70">
        <v>0.61080000000000001</v>
      </c>
      <c r="J2" s="70">
        <v>0.61080000000000001</v>
      </c>
      <c r="K2" s="70">
        <f>ROUND(AVERAGE(G2:J2),4)</f>
        <v>0.60880000000000001</v>
      </c>
      <c r="L2" s="131">
        <v>0.61080000000000001</v>
      </c>
      <c r="M2" s="70">
        <v>0.53959999999999997</v>
      </c>
      <c r="N2" s="70">
        <v>0.53959999999999997</v>
      </c>
      <c r="O2" s="70">
        <v>0.53959999999999997</v>
      </c>
      <c r="P2" s="70">
        <f>ROUND(AVERAGE(L2:O2),4)</f>
        <v>0.55740000000000001</v>
      </c>
      <c r="Q2" s="70">
        <v>0.53959999999999997</v>
      </c>
      <c r="R2" s="70">
        <v>0.53959999999999997</v>
      </c>
      <c r="S2" s="70">
        <v>0.53959999999999997</v>
      </c>
      <c r="T2" s="70">
        <v>0.53959999999999997</v>
      </c>
      <c r="U2" s="70"/>
      <c r="V2" s="70">
        <v>0.53959999999999997</v>
      </c>
      <c r="W2" s="70">
        <v>0.53959999999999997</v>
      </c>
      <c r="X2" s="70">
        <v>0.53959999999999997</v>
      </c>
      <c r="Y2" s="70"/>
    </row>
    <row r="3" spans="1:30" x14ac:dyDescent="0.25">
      <c r="F3" s="134" t="s">
        <v>2</v>
      </c>
      <c r="G3" s="135"/>
      <c r="H3" s="135"/>
      <c r="I3" s="135"/>
      <c r="J3" s="135"/>
      <c r="K3" s="135"/>
      <c r="L3" s="133" t="s">
        <v>3</v>
      </c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4" spans="1:30" ht="60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2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2" t="s">
        <v>19</v>
      </c>
      <c r="Q4" s="1" t="s">
        <v>20</v>
      </c>
      <c r="R4" s="1" t="s">
        <v>21</v>
      </c>
      <c r="S4" s="1" t="s">
        <v>22</v>
      </c>
      <c r="T4" s="1" t="s">
        <v>23</v>
      </c>
      <c r="U4" s="1" t="s">
        <v>24</v>
      </c>
      <c r="V4" s="1" t="s">
        <v>25</v>
      </c>
      <c r="W4" s="1" t="s">
        <v>26</v>
      </c>
      <c r="X4" s="1" t="s">
        <v>27</v>
      </c>
      <c r="Y4" s="119" t="s">
        <v>28</v>
      </c>
      <c r="Z4" s="1" t="s">
        <v>29</v>
      </c>
      <c r="AA4" s="1" t="s">
        <v>30</v>
      </c>
      <c r="AB4" s="1" t="s">
        <v>31</v>
      </c>
    </row>
    <row r="5" spans="1:30" x14ac:dyDescent="0.25">
      <c r="A5" s="3" t="s">
        <v>32</v>
      </c>
      <c r="B5" s="4" t="s">
        <v>33</v>
      </c>
      <c r="C5" s="5" t="s">
        <v>34</v>
      </c>
      <c r="D5" s="210" t="s">
        <v>96</v>
      </c>
      <c r="E5" s="108">
        <v>4.7</v>
      </c>
      <c r="F5" s="6">
        <v>0</v>
      </c>
      <c r="G5" s="7">
        <v>0</v>
      </c>
      <c r="H5" s="7">
        <v>0</v>
      </c>
      <c r="I5" s="7">
        <v>0</v>
      </c>
      <c r="J5" s="7">
        <v>1</v>
      </c>
      <c r="K5" s="165">
        <f t="shared" ref="K5:K26" si="0">SUM(G5:J5)</f>
        <v>1</v>
      </c>
      <c r="L5" s="179">
        <v>3.7</v>
      </c>
      <c r="M5" s="141">
        <v>0</v>
      </c>
      <c r="N5" s="141">
        <v>0</v>
      </c>
      <c r="O5" s="141">
        <v>0</v>
      </c>
      <c r="P5" s="168">
        <f t="shared" ref="P5:P24" si="1">SUM(L5:O5)</f>
        <v>3.7</v>
      </c>
      <c r="Q5" s="71">
        <v>0</v>
      </c>
      <c r="R5" s="8">
        <v>0</v>
      </c>
      <c r="S5" s="8">
        <v>0</v>
      </c>
      <c r="T5" s="199">
        <v>0</v>
      </c>
      <c r="U5" s="196">
        <f>SUM(Q5:T5)</f>
        <v>0</v>
      </c>
      <c r="V5" s="143">
        <v>0</v>
      </c>
      <c r="W5" s="143">
        <v>0</v>
      </c>
      <c r="X5" s="143">
        <v>0</v>
      </c>
      <c r="Y5" s="152">
        <f>SUM(V5:X5)</f>
        <v>0</v>
      </c>
      <c r="Z5" s="71" t="s">
        <v>35</v>
      </c>
      <c r="AA5" s="72">
        <f>IF(Z5="BENEFITS",$F$2*F5+SUMPRODUCT($G$2:$J$2,G5:J5)+SUMPRODUCT($L$2:$O$2,L5:O5)+SUMPRODUCT($Q$2:$T$2,Q5:T5)+SUMPRODUCT($V$2:$X$2,V5:X5), IF(Z5="ADMIN",E5*0.5,"DETERMINE MATCH"))</f>
        <v>2.35</v>
      </c>
      <c r="AB5" s="72">
        <f>E5-AA5</f>
        <v>2.35</v>
      </c>
    </row>
    <row r="6" spans="1:30" x14ac:dyDescent="0.25">
      <c r="A6" s="9" t="s">
        <v>32</v>
      </c>
      <c r="B6" s="10" t="s">
        <v>33</v>
      </c>
      <c r="C6" s="11" t="s">
        <v>36</v>
      </c>
      <c r="D6" s="208">
        <v>12</v>
      </c>
      <c r="E6" s="47">
        <v>0.6</v>
      </c>
      <c r="F6" s="6">
        <v>0</v>
      </c>
      <c r="G6" s="7">
        <v>0</v>
      </c>
      <c r="H6" s="7">
        <v>0</v>
      </c>
      <c r="I6" s="7">
        <v>0</v>
      </c>
      <c r="J6" s="7">
        <v>0.3</v>
      </c>
      <c r="K6" s="165">
        <f t="shared" si="0"/>
        <v>0.3</v>
      </c>
      <c r="L6" s="175">
        <v>0.3</v>
      </c>
      <c r="M6" s="8">
        <v>0</v>
      </c>
      <c r="N6" s="8">
        <v>0</v>
      </c>
      <c r="O6" s="8">
        <v>0</v>
      </c>
      <c r="P6" s="165">
        <f t="shared" si="1"/>
        <v>0.3</v>
      </c>
      <c r="Q6" s="71">
        <v>0</v>
      </c>
      <c r="R6" s="8">
        <v>0</v>
      </c>
      <c r="S6" s="8">
        <v>0</v>
      </c>
      <c r="T6" s="200">
        <v>0</v>
      </c>
      <c r="U6" s="191">
        <f t="shared" ref="U6:U24" si="2">SUM(Q6:T6)</f>
        <v>0</v>
      </c>
      <c r="V6" s="144">
        <v>0</v>
      </c>
      <c r="W6" s="144">
        <v>0</v>
      </c>
      <c r="X6" s="144">
        <v>0</v>
      </c>
      <c r="Y6" s="153">
        <f>SUM(V6:X6)</f>
        <v>0</v>
      </c>
      <c r="Z6" s="71" t="s">
        <v>35</v>
      </c>
      <c r="AA6" s="72">
        <f t="shared" ref="AA6:AA25" si="3">IF(Z6="BENEFITS",$F$2*F6+SUMPRODUCT($G$2:$J$2,G6:J6)+SUMPRODUCT($L$2:$O$2,L6:O6)+SUMPRODUCT($Q$2:$T$2,Q6:T6)+SUMPRODUCT($V$2:$X$2,V6:X6), IF(Z6="ADMIN",E6*0.5,"DETERMINE MATCH"))</f>
        <v>0.3</v>
      </c>
      <c r="AB6" s="72">
        <f t="shared" ref="AB6:AB24" si="4">E6-AA6</f>
        <v>0.3</v>
      </c>
    </row>
    <row r="7" spans="1:30" x14ac:dyDescent="0.25">
      <c r="A7" s="9" t="s">
        <v>32</v>
      </c>
      <c r="B7" s="12" t="s">
        <v>33</v>
      </c>
      <c r="C7" s="11" t="s">
        <v>37</v>
      </c>
      <c r="D7" s="208">
        <v>13</v>
      </c>
      <c r="E7" s="58">
        <v>0.5</v>
      </c>
      <c r="F7" s="6">
        <v>0</v>
      </c>
      <c r="G7" s="218">
        <v>0</v>
      </c>
      <c r="H7" s="218">
        <v>0</v>
      </c>
      <c r="I7" s="218">
        <v>0</v>
      </c>
      <c r="J7" s="218">
        <v>0</v>
      </c>
      <c r="K7" s="219">
        <f t="shared" si="0"/>
        <v>0</v>
      </c>
      <c r="L7" s="175">
        <v>0.5</v>
      </c>
      <c r="M7" s="8">
        <v>0</v>
      </c>
      <c r="N7" s="8">
        <v>0</v>
      </c>
      <c r="O7" s="8">
        <v>0</v>
      </c>
      <c r="P7" s="165">
        <f t="shared" si="1"/>
        <v>0.5</v>
      </c>
      <c r="Q7" s="71">
        <v>0</v>
      </c>
      <c r="R7" s="8">
        <v>0</v>
      </c>
      <c r="S7" s="8">
        <v>0</v>
      </c>
      <c r="T7" s="200">
        <v>0</v>
      </c>
      <c r="U7" s="191">
        <f t="shared" si="2"/>
        <v>0</v>
      </c>
      <c r="V7" s="144">
        <v>0</v>
      </c>
      <c r="W7" s="144">
        <v>0</v>
      </c>
      <c r="X7" s="144">
        <v>0</v>
      </c>
      <c r="Y7" s="153">
        <f t="shared" ref="Y7:Y8" si="5">SUM(V7:X7)</f>
        <v>0</v>
      </c>
      <c r="Z7" s="71" t="s">
        <v>35</v>
      </c>
      <c r="AA7" s="72">
        <f t="shared" si="3"/>
        <v>0.25</v>
      </c>
      <c r="AB7" s="72">
        <f t="shared" si="4"/>
        <v>0.25</v>
      </c>
    </row>
    <row r="8" spans="1:30" ht="15.75" thickBot="1" x14ac:dyDescent="0.3">
      <c r="A8" s="13" t="s">
        <v>32</v>
      </c>
      <c r="B8" s="14" t="s">
        <v>38</v>
      </c>
      <c r="C8" s="15" t="s">
        <v>39</v>
      </c>
      <c r="D8" s="209">
        <v>51</v>
      </c>
      <c r="E8" s="59">
        <v>1.6</v>
      </c>
      <c r="F8" s="16">
        <v>0</v>
      </c>
      <c r="G8" s="17">
        <v>0</v>
      </c>
      <c r="H8" s="17">
        <v>0</v>
      </c>
      <c r="I8" s="17">
        <v>0</v>
      </c>
      <c r="J8" s="17">
        <v>0</v>
      </c>
      <c r="K8" s="166">
        <f t="shared" si="0"/>
        <v>0</v>
      </c>
      <c r="L8" s="176">
        <v>1.6</v>
      </c>
      <c r="M8" s="18">
        <v>0</v>
      </c>
      <c r="N8" s="18">
        <v>0</v>
      </c>
      <c r="O8" s="18">
        <v>0</v>
      </c>
      <c r="P8" s="166">
        <f t="shared" si="1"/>
        <v>1.6</v>
      </c>
      <c r="Q8" s="73">
        <v>0</v>
      </c>
      <c r="R8" s="18">
        <v>0</v>
      </c>
      <c r="S8" s="18">
        <v>0</v>
      </c>
      <c r="T8" s="192">
        <v>0</v>
      </c>
      <c r="U8" s="197">
        <f t="shared" si="2"/>
        <v>0</v>
      </c>
      <c r="V8" s="145">
        <v>0</v>
      </c>
      <c r="W8" s="145">
        <v>0</v>
      </c>
      <c r="X8" s="145">
        <v>0</v>
      </c>
      <c r="Y8" s="153">
        <f t="shared" si="5"/>
        <v>0</v>
      </c>
      <c r="Z8" s="73" t="s">
        <v>35</v>
      </c>
      <c r="AA8" s="188">
        <f t="shared" si="3"/>
        <v>0.8</v>
      </c>
      <c r="AB8" s="74">
        <f t="shared" si="4"/>
        <v>0.8</v>
      </c>
    </row>
    <row r="9" spans="1:30" x14ac:dyDescent="0.25">
      <c r="A9" s="9" t="s">
        <v>40</v>
      </c>
      <c r="B9" s="19" t="s">
        <v>41</v>
      </c>
      <c r="C9" s="11" t="s">
        <v>42</v>
      </c>
      <c r="D9" s="208" t="s">
        <v>97</v>
      </c>
      <c r="E9" s="60">
        <v>58.1</v>
      </c>
      <c r="F9" s="20">
        <v>0</v>
      </c>
      <c r="G9" s="21">
        <v>0</v>
      </c>
      <c r="H9" s="7">
        <v>0</v>
      </c>
      <c r="I9" s="122">
        <v>0</v>
      </c>
      <c r="J9" s="123">
        <v>58.1</v>
      </c>
      <c r="K9" s="167">
        <f t="shared" si="0"/>
        <v>58.1</v>
      </c>
      <c r="L9" s="175">
        <v>0</v>
      </c>
      <c r="M9" s="8">
        <v>0</v>
      </c>
      <c r="N9" s="8">
        <v>0</v>
      </c>
      <c r="O9" s="8">
        <v>0</v>
      </c>
      <c r="P9" s="167">
        <f t="shared" si="1"/>
        <v>0</v>
      </c>
      <c r="Q9" s="71">
        <v>0</v>
      </c>
      <c r="R9" s="8">
        <v>0</v>
      </c>
      <c r="S9" s="8">
        <v>0</v>
      </c>
      <c r="T9" s="201">
        <v>0</v>
      </c>
      <c r="U9" s="196">
        <f t="shared" si="2"/>
        <v>0</v>
      </c>
      <c r="V9" s="143">
        <v>0</v>
      </c>
      <c r="W9" s="143">
        <v>0</v>
      </c>
      <c r="X9" s="143">
        <v>0</v>
      </c>
      <c r="Y9" s="154">
        <f>SUM(V9:X9)</f>
        <v>0</v>
      </c>
      <c r="Z9" s="75" t="s">
        <v>43</v>
      </c>
      <c r="AA9" s="92">
        <f t="shared" si="3"/>
        <v>35.487479999999998</v>
      </c>
      <c r="AB9" s="76">
        <f>E9-AA9</f>
        <v>22.612520000000004</v>
      </c>
    </row>
    <row r="10" spans="1:30" ht="30" x14ac:dyDescent="0.25">
      <c r="A10" s="23" t="s">
        <v>40</v>
      </c>
      <c r="B10" s="24" t="s">
        <v>41</v>
      </c>
      <c r="C10" s="25" t="s">
        <v>44</v>
      </c>
      <c r="D10" s="208" t="s">
        <v>97</v>
      </c>
      <c r="E10" s="60">
        <v>5.9</v>
      </c>
      <c r="F10" s="6">
        <v>0</v>
      </c>
      <c r="G10" s="7">
        <v>0</v>
      </c>
      <c r="H10" s="21">
        <v>0</v>
      </c>
      <c r="I10" s="123">
        <v>0</v>
      </c>
      <c r="J10" s="123">
        <v>5.9</v>
      </c>
      <c r="K10" s="165">
        <f t="shared" si="0"/>
        <v>5.9</v>
      </c>
      <c r="L10" s="177">
        <v>0</v>
      </c>
      <c r="M10" s="22">
        <v>0</v>
      </c>
      <c r="N10" s="22">
        <v>0</v>
      </c>
      <c r="O10" s="22">
        <v>0</v>
      </c>
      <c r="P10" s="165">
        <f t="shared" si="1"/>
        <v>0</v>
      </c>
      <c r="Q10" s="75">
        <v>0</v>
      </c>
      <c r="R10" s="22">
        <v>0</v>
      </c>
      <c r="S10" s="22">
        <v>0</v>
      </c>
      <c r="T10" s="200">
        <v>0</v>
      </c>
      <c r="U10" s="191">
        <f t="shared" si="2"/>
        <v>0</v>
      </c>
      <c r="V10" s="146">
        <v>0</v>
      </c>
      <c r="W10" s="146">
        <v>0</v>
      </c>
      <c r="X10" s="146">
        <v>0</v>
      </c>
      <c r="Y10" s="156">
        <f t="shared" ref="Y10:Y24" si="6">SUM(V10:X10)</f>
        <v>0</v>
      </c>
      <c r="Z10" s="77" t="s">
        <v>35</v>
      </c>
      <c r="AA10" s="72">
        <f t="shared" si="3"/>
        <v>2.95</v>
      </c>
      <c r="AB10" s="72">
        <f t="shared" si="4"/>
        <v>2.95</v>
      </c>
    </row>
    <row r="11" spans="1:30" x14ac:dyDescent="0.25">
      <c r="A11" s="26" t="s">
        <v>40</v>
      </c>
      <c r="B11" s="24" t="s">
        <v>41</v>
      </c>
      <c r="C11" s="11" t="s">
        <v>45</v>
      </c>
      <c r="D11" s="208">
        <v>19</v>
      </c>
      <c r="E11" s="60">
        <v>1.2</v>
      </c>
      <c r="F11" s="6">
        <v>0</v>
      </c>
      <c r="G11" s="122">
        <v>0</v>
      </c>
      <c r="H11" s="122">
        <v>0</v>
      </c>
      <c r="I11" s="122">
        <v>0</v>
      </c>
      <c r="J11" s="122">
        <v>1.2</v>
      </c>
      <c r="K11" s="165">
        <f t="shared" si="0"/>
        <v>1.2</v>
      </c>
      <c r="L11" s="178">
        <v>0</v>
      </c>
      <c r="M11" s="8">
        <v>0</v>
      </c>
      <c r="N11" s="8">
        <v>0</v>
      </c>
      <c r="O11" s="8">
        <v>0</v>
      </c>
      <c r="P11" s="165">
        <f t="shared" si="1"/>
        <v>0</v>
      </c>
      <c r="Q11" s="71">
        <v>0</v>
      </c>
      <c r="R11" s="8">
        <v>0</v>
      </c>
      <c r="S11" s="8">
        <v>0</v>
      </c>
      <c r="T11" s="200">
        <v>0</v>
      </c>
      <c r="U11" s="191">
        <f t="shared" si="2"/>
        <v>0</v>
      </c>
      <c r="V11" s="144">
        <v>0</v>
      </c>
      <c r="W11" s="144">
        <v>0</v>
      </c>
      <c r="X11" s="144">
        <v>0</v>
      </c>
      <c r="Y11" s="157">
        <f t="shared" si="6"/>
        <v>0</v>
      </c>
      <c r="Z11" s="71" t="s">
        <v>35</v>
      </c>
      <c r="AA11" s="72">
        <f t="shared" si="3"/>
        <v>0.6</v>
      </c>
      <c r="AB11" s="72">
        <f t="shared" si="4"/>
        <v>0.6</v>
      </c>
      <c r="AD11" s="27"/>
    </row>
    <row r="12" spans="1:30" x14ac:dyDescent="0.25">
      <c r="A12" s="29" t="s">
        <v>40</v>
      </c>
      <c r="B12" s="28" t="s">
        <v>46</v>
      </c>
      <c r="C12" s="78" t="s">
        <v>47</v>
      </c>
      <c r="D12" s="208">
        <v>19</v>
      </c>
      <c r="E12" s="60">
        <v>0.8</v>
      </c>
      <c r="F12" s="6">
        <v>0</v>
      </c>
      <c r="G12" s="7">
        <v>0</v>
      </c>
      <c r="H12" s="7">
        <v>0</v>
      </c>
      <c r="I12" s="7">
        <v>0</v>
      </c>
      <c r="J12" s="122">
        <v>0.2</v>
      </c>
      <c r="K12" s="165">
        <f t="shared" si="0"/>
        <v>0.2</v>
      </c>
      <c r="L12" s="178">
        <v>0.6</v>
      </c>
      <c r="M12" s="142">
        <v>0</v>
      </c>
      <c r="N12" s="142">
        <v>0</v>
      </c>
      <c r="O12" s="142">
        <v>0</v>
      </c>
      <c r="P12" s="169">
        <f t="shared" si="1"/>
        <v>0.6</v>
      </c>
      <c r="Q12" s="71">
        <v>0</v>
      </c>
      <c r="R12" s="8">
        <v>0</v>
      </c>
      <c r="S12" s="8">
        <v>0</v>
      </c>
      <c r="T12" s="200">
        <v>0</v>
      </c>
      <c r="U12" s="191">
        <f t="shared" si="2"/>
        <v>0</v>
      </c>
      <c r="V12" s="144">
        <v>0</v>
      </c>
      <c r="W12" s="144">
        <v>0</v>
      </c>
      <c r="X12" s="144">
        <v>0</v>
      </c>
      <c r="Y12" s="158">
        <f t="shared" si="6"/>
        <v>0</v>
      </c>
      <c r="Z12" s="71" t="s">
        <v>35</v>
      </c>
      <c r="AA12" s="72">
        <f t="shared" si="3"/>
        <v>0.4</v>
      </c>
      <c r="AB12" s="72">
        <f t="shared" si="4"/>
        <v>0.4</v>
      </c>
    </row>
    <row r="13" spans="1:30" x14ac:dyDescent="0.25">
      <c r="A13" s="26" t="s">
        <v>40</v>
      </c>
      <c r="B13" s="79" t="s">
        <v>46</v>
      </c>
      <c r="C13" s="25" t="s">
        <v>48</v>
      </c>
      <c r="D13" s="207">
        <v>22</v>
      </c>
      <c r="E13" s="60">
        <v>3</v>
      </c>
      <c r="F13" s="20">
        <v>0</v>
      </c>
      <c r="G13" s="21">
        <v>0</v>
      </c>
      <c r="H13" s="21">
        <v>0</v>
      </c>
      <c r="I13" s="21">
        <v>0</v>
      </c>
      <c r="J13" s="21">
        <v>0.2</v>
      </c>
      <c r="K13" s="165">
        <f t="shared" si="0"/>
        <v>0.2</v>
      </c>
      <c r="L13" s="180">
        <v>1.8</v>
      </c>
      <c r="M13" s="22">
        <v>0</v>
      </c>
      <c r="N13" s="22">
        <v>0</v>
      </c>
      <c r="O13" s="22">
        <v>0</v>
      </c>
      <c r="P13" s="169">
        <f t="shared" si="1"/>
        <v>1.8</v>
      </c>
      <c r="Q13" s="75">
        <v>0</v>
      </c>
      <c r="R13" s="22">
        <v>0</v>
      </c>
      <c r="S13" s="22">
        <v>1</v>
      </c>
      <c r="T13" s="199">
        <f t="shared" ref="T13:T14" si="7">SUM(Q13:S13)</f>
        <v>1</v>
      </c>
      <c r="U13" s="191">
        <f t="shared" si="2"/>
        <v>2</v>
      </c>
      <c r="V13" s="147">
        <v>0</v>
      </c>
      <c r="W13" s="147">
        <v>0</v>
      </c>
      <c r="X13" s="147">
        <v>0</v>
      </c>
      <c r="Y13" s="158">
        <f t="shared" si="6"/>
        <v>0</v>
      </c>
      <c r="Z13" s="75" t="s">
        <v>35</v>
      </c>
      <c r="AA13" s="72">
        <f t="shared" si="3"/>
        <v>1.5</v>
      </c>
      <c r="AB13" s="72">
        <f t="shared" si="4"/>
        <v>1.5</v>
      </c>
    </row>
    <row r="14" spans="1:30" ht="15.75" thickBot="1" x14ac:dyDescent="0.3">
      <c r="A14" s="26" t="s">
        <v>40</v>
      </c>
      <c r="B14" s="30" t="s">
        <v>46</v>
      </c>
      <c r="C14" s="15" t="s">
        <v>49</v>
      </c>
      <c r="D14" s="209">
        <v>22</v>
      </c>
      <c r="E14" s="59">
        <v>3</v>
      </c>
      <c r="F14" s="6">
        <v>0</v>
      </c>
      <c r="G14" s="7">
        <v>0</v>
      </c>
      <c r="H14" s="17">
        <v>0</v>
      </c>
      <c r="I14" s="17">
        <v>0</v>
      </c>
      <c r="J14" s="17">
        <v>0.2</v>
      </c>
      <c r="K14" s="170">
        <f t="shared" si="0"/>
        <v>0.2</v>
      </c>
      <c r="L14" s="176">
        <v>1.8</v>
      </c>
      <c r="M14" s="18">
        <v>0</v>
      </c>
      <c r="N14" s="18">
        <v>0</v>
      </c>
      <c r="O14" s="18">
        <v>0</v>
      </c>
      <c r="P14" s="170">
        <f t="shared" si="1"/>
        <v>1.8</v>
      </c>
      <c r="Q14" s="73">
        <v>0</v>
      </c>
      <c r="R14" s="18">
        <v>0</v>
      </c>
      <c r="S14" s="18">
        <v>1</v>
      </c>
      <c r="T14" s="192">
        <f t="shared" si="7"/>
        <v>1</v>
      </c>
      <c r="U14" s="197">
        <f t="shared" si="2"/>
        <v>2</v>
      </c>
      <c r="V14" s="145">
        <v>0</v>
      </c>
      <c r="W14" s="145">
        <v>0</v>
      </c>
      <c r="X14" s="145">
        <v>0</v>
      </c>
      <c r="Y14" s="155">
        <f t="shared" si="6"/>
        <v>0</v>
      </c>
      <c r="Z14" s="80" t="s">
        <v>35</v>
      </c>
      <c r="AA14" s="188">
        <f t="shared" si="3"/>
        <v>1.5</v>
      </c>
      <c r="AB14" s="74">
        <f t="shared" si="4"/>
        <v>1.5</v>
      </c>
    </row>
    <row r="15" spans="1:30" ht="30.75" thickBot="1" x14ac:dyDescent="0.3">
      <c r="A15" s="31" t="s">
        <v>50</v>
      </c>
      <c r="B15" s="32" t="s">
        <v>51</v>
      </c>
      <c r="C15" s="33" t="s">
        <v>52</v>
      </c>
      <c r="D15" s="136" t="s">
        <v>98</v>
      </c>
      <c r="E15" s="61">
        <v>4</v>
      </c>
      <c r="F15" s="34">
        <v>0</v>
      </c>
      <c r="G15" s="35">
        <v>0</v>
      </c>
      <c r="H15" s="36">
        <v>0</v>
      </c>
      <c r="I15" s="36">
        <v>4</v>
      </c>
      <c r="J15" s="36">
        <v>0</v>
      </c>
      <c r="K15" s="171">
        <f t="shared" si="0"/>
        <v>4</v>
      </c>
      <c r="L15" s="181">
        <v>0</v>
      </c>
      <c r="M15" s="37">
        <v>0</v>
      </c>
      <c r="N15" s="37">
        <v>0</v>
      </c>
      <c r="O15" s="37">
        <v>0</v>
      </c>
      <c r="P15" s="171">
        <f t="shared" si="1"/>
        <v>0</v>
      </c>
      <c r="Q15" s="160">
        <v>0</v>
      </c>
      <c r="R15" s="37">
        <v>0</v>
      </c>
      <c r="S15" s="37">
        <v>0</v>
      </c>
      <c r="T15" s="193">
        <v>0</v>
      </c>
      <c r="U15" s="198">
        <f t="shared" si="2"/>
        <v>0</v>
      </c>
      <c r="V15" s="148">
        <v>0</v>
      </c>
      <c r="W15" s="148">
        <v>0</v>
      </c>
      <c r="X15" s="148">
        <v>0</v>
      </c>
      <c r="Y15" s="152">
        <f t="shared" si="6"/>
        <v>0</v>
      </c>
      <c r="Z15" s="81" t="s">
        <v>35</v>
      </c>
      <c r="AA15" s="189">
        <f t="shared" si="3"/>
        <v>2</v>
      </c>
      <c r="AB15" s="82">
        <f t="shared" si="4"/>
        <v>2</v>
      </c>
    </row>
    <row r="16" spans="1:30" x14ac:dyDescent="0.25">
      <c r="A16" s="83" t="s">
        <v>53</v>
      </c>
      <c r="B16" s="19" t="s">
        <v>33</v>
      </c>
      <c r="C16" s="84" t="s">
        <v>54</v>
      </c>
      <c r="D16" s="211" t="s">
        <v>99</v>
      </c>
      <c r="E16" s="85">
        <v>0.25</v>
      </c>
      <c r="F16" s="86">
        <v>0</v>
      </c>
      <c r="G16" s="87">
        <v>0</v>
      </c>
      <c r="H16" s="88">
        <v>0</v>
      </c>
      <c r="I16" s="88">
        <v>0</v>
      </c>
      <c r="J16" s="88">
        <v>0</v>
      </c>
      <c r="K16" s="167">
        <v>0</v>
      </c>
      <c r="L16" s="182">
        <v>0.25</v>
      </c>
      <c r="M16" s="89">
        <v>0</v>
      </c>
      <c r="N16" s="89">
        <v>0</v>
      </c>
      <c r="O16" s="89">
        <v>0</v>
      </c>
      <c r="P16" s="167">
        <v>0.25</v>
      </c>
      <c r="Q16" s="77">
        <v>0</v>
      </c>
      <c r="R16" s="90">
        <v>0</v>
      </c>
      <c r="S16" s="90">
        <v>0</v>
      </c>
      <c r="T16" s="202">
        <v>0</v>
      </c>
      <c r="U16" s="196">
        <f t="shared" si="2"/>
        <v>0</v>
      </c>
      <c r="V16" s="148">
        <v>0</v>
      </c>
      <c r="W16" s="148">
        <v>0</v>
      </c>
      <c r="X16" s="148">
        <v>0</v>
      </c>
      <c r="Y16" s="154">
        <f t="shared" si="6"/>
        <v>0</v>
      </c>
      <c r="Z16" s="91" t="s">
        <v>35</v>
      </c>
      <c r="AA16" s="92">
        <f t="shared" si="3"/>
        <v>0.125</v>
      </c>
      <c r="AB16" s="92">
        <v>0.125</v>
      </c>
    </row>
    <row r="17" spans="1:28" ht="30" x14ac:dyDescent="0.25">
      <c r="A17" s="38" t="s">
        <v>53</v>
      </c>
      <c r="B17" s="39" t="s">
        <v>51</v>
      </c>
      <c r="C17" s="25" t="s">
        <v>55</v>
      </c>
      <c r="D17" s="207" t="s">
        <v>99</v>
      </c>
      <c r="E17" s="62">
        <v>5</v>
      </c>
      <c r="F17" s="20">
        <v>0</v>
      </c>
      <c r="G17" s="21">
        <v>0</v>
      </c>
      <c r="H17" s="93">
        <v>0</v>
      </c>
      <c r="I17" s="93">
        <v>0</v>
      </c>
      <c r="J17" s="93">
        <v>0</v>
      </c>
      <c r="K17" s="165">
        <f t="shared" si="0"/>
        <v>0</v>
      </c>
      <c r="L17" s="183">
        <v>5</v>
      </c>
      <c r="M17" s="41">
        <v>0</v>
      </c>
      <c r="N17" s="41">
        <v>0</v>
      </c>
      <c r="O17" s="41">
        <v>0</v>
      </c>
      <c r="P17" s="165">
        <f t="shared" si="1"/>
        <v>5</v>
      </c>
      <c r="Q17" s="161">
        <v>0</v>
      </c>
      <c r="R17" s="94">
        <v>0</v>
      </c>
      <c r="S17" s="94">
        <v>0</v>
      </c>
      <c r="T17" s="200">
        <v>0</v>
      </c>
      <c r="U17" s="191">
        <f t="shared" si="2"/>
        <v>0</v>
      </c>
      <c r="V17" s="144">
        <v>0</v>
      </c>
      <c r="W17" s="144">
        <v>0</v>
      </c>
      <c r="X17" s="144">
        <v>0</v>
      </c>
      <c r="Y17" s="158">
        <f t="shared" si="6"/>
        <v>0</v>
      </c>
      <c r="Z17" s="71" t="s">
        <v>35</v>
      </c>
      <c r="AA17" s="72">
        <f t="shared" si="3"/>
        <v>2.5</v>
      </c>
      <c r="AB17" s="76">
        <f t="shared" si="4"/>
        <v>2.5</v>
      </c>
    </row>
    <row r="18" spans="1:28" ht="30" x14ac:dyDescent="0.25">
      <c r="A18" s="38" t="s">
        <v>53</v>
      </c>
      <c r="B18" s="39" t="s">
        <v>51</v>
      </c>
      <c r="C18" s="25" t="s">
        <v>56</v>
      </c>
      <c r="D18" s="207" t="s">
        <v>99</v>
      </c>
      <c r="E18" s="62">
        <v>1</v>
      </c>
      <c r="F18" s="20">
        <v>0</v>
      </c>
      <c r="G18" s="21">
        <v>0</v>
      </c>
      <c r="H18" s="40">
        <v>0</v>
      </c>
      <c r="I18" s="40">
        <v>0</v>
      </c>
      <c r="J18" s="40">
        <v>0</v>
      </c>
      <c r="K18" s="165">
        <f t="shared" si="0"/>
        <v>0</v>
      </c>
      <c r="L18" s="183">
        <v>1</v>
      </c>
      <c r="M18" s="41">
        <v>0</v>
      </c>
      <c r="N18" s="41">
        <v>0</v>
      </c>
      <c r="O18" s="41">
        <v>0</v>
      </c>
      <c r="P18" s="165">
        <f t="shared" si="1"/>
        <v>1</v>
      </c>
      <c r="Q18" s="162">
        <v>0</v>
      </c>
      <c r="R18" s="41">
        <v>0</v>
      </c>
      <c r="S18" s="41">
        <v>0</v>
      </c>
      <c r="T18" s="200">
        <v>0</v>
      </c>
      <c r="U18" s="191">
        <f t="shared" si="2"/>
        <v>0</v>
      </c>
      <c r="V18" s="144">
        <v>0</v>
      </c>
      <c r="W18" s="144">
        <v>0</v>
      </c>
      <c r="X18" s="144">
        <v>0</v>
      </c>
      <c r="Y18" s="158">
        <f t="shared" si="6"/>
        <v>0</v>
      </c>
      <c r="Z18" s="71" t="s">
        <v>35</v>
      </c>
      <c r="AA18" s="72">
        <f t="shared" si="3"/>
        <v>0.5</v>
      </c>
      <c r="AB18" s="72">
        <f t="shared" si="4"/>
        <v>0.5</v>
      </c>
    </row>
    <row r="19" spans="1:28" ht="30" x14ac:dyDescent="0.25">
      <c r="A19" s="38" t="s">
        <v>53</v>
      </c>
      <c r="B19" s="39" t="s">
        <v>51</v>
      </c>
      <c r="C19" s="11" t="s">
        <v>57</v>
      </c>
      <c r="D19" s="208">
        <v>38</v>
      </c>
      <c r="E19" s="58">
        <v>10.1</v>
      </c>
      <c r="F19" s="6">
        <v>0</v>
      </c>
      <c r="G19" s="7">
        <v>0</v>
      </c>
      <c r="H19" s="7">
        <v>0</v>
      </c>
      <c r="I19" s="7">
        <v>0</v>
      </c>
      <c r="J19" s="7">
        <v>0</v>
      </c>
      <c r="K19" s="165">
        <f t="shared" si="0"/>
        <v>0</v>
      </c>
      <c r="L19" s="175">
        <v>10.1</v>
      </c>
      <c r="M19" s="8">
        <v>0</v>
      </c>
      <c r="N19" s="8">
        <v>0</v>
      </c>
      <c r="O19" s="8">
        <v>0</v>
      </c>
      <c r="P19" s="165">
        <f t="shared" si="1"/>
        <v>10.1</v>
      </c>
      <c r="Q19" s="71">
        <v>0</v>
      </c>
      <c r="R19" s="8">
        <v>0</v>
      </c>
      <c r="S19" s="8">
        <v>0</v>
      </c>
      <c r="T19" s="200">
        <v>0</v>
      </c>
      <c r="U19" s="191">
        <f t="shared" si="2"/>
        <v>0</v>
      </c>
      <c r="V19" s="144">
        <v>0</v>
      </c>
      <c r="W19" s="144">
        <v>0</v>
      </c>
      <c r="X19" s="144">
        <v>0</v>
      </c>
      <c r="Y19" s="158">
        <f t="shared" si="6"/>
        <v>0</v>
      </c>
      <c r="Z19" s="125" t="s">
        <v>35</v>
      </c>
      <c r="AA19" s="72">
        <f t="shared" si="3"/>
        <v>5.05</v>
      </c>
      <c r="AB19" s="72">
        <f t="shared" si="4"/>
        <v>5.05</v>
      </c>
    </row>
    <row r="20" spans="1:28" ht="30" x14ac:dyDescent="0.25">
      <c r="A20" s="38" t="s">
        <v>53</v>
      </c>
      <c r="B20" s="39" t="s">
        <v>51</v>
      </c>
      <c r="C20" s="11" t="s">
        <v>58</v>
      </c>
      <c r="D20" s="208">
        <v>39</v>
      </c>
      <c r="E20" s="58">
        <v>1.5</v>
      </c>
      <c r="F20" s="6">
        <v>0</v>
      </c>
      <c r="G20" s="7">
        <v>0</v>
      </c>
      <c r="H20" s="7">
        <v>0</v>
      </c>
      <c r="I20" s="7">
        <v>0</v>
      </c>
      <c r="J20" s="7">
        <v>0</v>
      </c>
      <c r="K20" s="165">
        <f t="shared" si="0"/>
        <v>0</v>
      </c>
      <c r="L20" s="175">
        <v>1.5</v>
      </c>
      <c r="M20" s="8">
        <v>0</v>
      </c>
      <c r="N20" s="8">
        <v>0</v>
      </c>
      <c r="O20" s="8">
        <v>0</v>
      </c>
      <c r="P20" s="165">
        <f t="shared" si="1"/>
        <v>1.5</v>
      </c>
      <c r="Q20" s="71">
        <v>0</v>
      </c>
      <c r="R20" s="8">
        <v>0</v>
      </c>
      <c r="S20" s="8">
        <v>0</v>
      </c>
      <c r="T20" s="200">
        <v>0</v>
      </c>
      <c r="U20" s="191">
        <f t="shared" si="2"/>
        <v>0</v>
      </c>
      <c r="V20" s="144">
        <v>0</v>
      </c>
      <c r="W20" s="144">
        <v>0</v>
      </c>
      <c r="X20" s="144">
        <v>0</v>
      </c>
      <c r="Y20" s="156">
        <f t="shared" si="6"/>
        <v>0</v>
      </c>
      <c r="Z20" s="95" t="s">
        <v>35</v>
      </c>
      <c r="AA20" s="72">
        <f t="shared" si="3"/>
        <v>0.75</v>
      </c>
      <c r="AB20" s="72">
        <f t="shared" si="4"/>
        <v>0.75</v>
      </c>
    </row>
    <row r="21" spans="1:28" ht="30.75" thickBot="1" x14ac:dyDescent="0.3">
      <c r="A21" s="38" t="s">
        <v>53</v>
      </c>
      <c r="B21" s="39" t="s">
        <v>51</v>
      </c>
      <c r="C21" s="11" t="s">
        <v>59</v>
      </c>
      <c r="D21" s="212">
        <v>39</v>
      </c>
      <c r="E21" s="109">
        <v>1.5</v>
      </c>
      <c r="F21" s="48">
        <v>0</v>
      </c>
      <c r="G21" s="49">
        <v>0</v>
      </c>
      <c r="H21" s="49">
        <v>0</v>
      </c>
      <c r="I21" s="49">
        <v>0</v>
      </c>
      <c r="J21" s="49">
        <v>0</v>
      </c>
      <c r="K21" s="165">
        <f t="shared" si="0"/>
        <v>0</v>
      </c>
      <c r="L21" s="184">
        <v>0.375</v>
      </c>
      <c r="M21" s="140">
        <v>0.375</v>
      </c>
      <c r="N21" s="140">
        <v>0.375</v>
      </c>
      <c r="O21" s="140">
        <v>0.375</v>
      </c>
      <c r="P21" s="168">
        <f t="shared" si="1"/>
        <v>1.5</v>
      </c>
      <c r="Q21" s="80">
        <v>0</v>
      </c>
      <c r="R21" s="50">
        <v>0</v>
      </c>
      <c r="S21" s="50">
        <v>0</v>
      </c>
      <c r="T21" s="192">
        <v>0</v>
      </c>
      <c r="U21" s="190">
        <f t="shared" si="2"/>
        <v>0</v>
      </c>
      <c r="V21" s="149">
        <v>0</v>
      </c>
      <c r="W21" s="149">
        <v>0</v>
      </c>
      <c r="X21" s="149">
        <v>0</v>
      </c>
      <c r="Y21" s="155">
        <f t="shared" si="6"/>
        <v>0</v>
      </c>
      <c r="Z21" s="95" t="s">
        <v>43</v>
      </c>
      <c r="AA21" s="188">
        <f t="shared" si="3"/>
        <v>0.83610000000000007</v>
      </c>
      <c r="AB21" s="72">
        <f t="shared" si="4"/>
        <v>0.66389999999999993</v>
      </c>
    </row>
    <row r="22" spans="1:28" ht="30.75" thickBot="1" x14ac:dyDescent="0.3">
      <c r="A22" s="42" t="s">
        <v>60</v>
      </c>
      <c r="B22" s="43" t="s">
        <v>51</v>
      </c>
      <c r="C22" s="44" t="s">
        <v>61</v>
      </c>
      <c r="D22" s="213">
        <v>42</v>
      </c>
      <c r="E22" s="216">
        <v>1.6</v>
      </c>
      <c r="F22" s="34">
        <v>0</v>
      </c>
      <c r="G22" s="35">
        <v>0</v>
      </c>
      <c r="H22" s="35">
        <v>0</v>
      </c>
      <c r="I22" s="35">
        <v>0</v>
      </c>
      <c r="J22" s="35">
        <v>0</v>
      </c>
      <c r="K22" s="187">
        <f t="shared" si="0"/>
        <v>0</v>
      </c>
      <c r="L22" s="205">
        <v>1.6</v>
      </c>
      <c r="M22" s="206">
        <v>0</v>
      </c>
      <c r="N22" s="206">
        <v>0</v>
      </c>
      <c r="O22" s="206">
        <v>0</v>
      </c>
      <c r="P22" s="173">
        <f t="shared" si="1"/>
        <v>1.6</v>
      </c>
      <c r="Q22" s="81">
        <v>0</v>
      </c>
      <c r="R22" s="45">
        <v>0</v>
      </c>
      <c r="S22" s="45">
        <v>0</v>
      </c>
      <c r="T22" s="193">
        <v>0</v>
      </c>
      <c r="U22" s="197">
        <f t="shared" si="2"/>
        <v>0</v>
      </c>
      <c r="V22" s="150">
        <v>0</v>
      </c>
      <c r="W22" s="150">
        <v>0</v>
      </c>
      <c r="X22" s="150">
        <v>0</v>
      </c>
      <c r="Y22" s="152">
        <f t="shared" si="6"/>
        <v>0</v>
      </c>
      <c r="Z22" s="81" t="s">
        <v>43</v>
      </c>
      <c r="AA22" s="189">
        <f t="shared" si="3"/>
        <v>0.97728000000000004</v>
      </c>
      <c r="AB22" s="82">
        <f t="shared" si="4"/>
        <v>0.62272000000000005</v>
      </c>
    </row>
    <row r="23" spans="1:28" ht="30.75" thickBot="1" x14ac:dyDescent="0.3">
      <c r="A23" s="46" t="s">
        <v>62</v>
      </c>
      <c r="B23" s="32" t="s">
        <v>51</v>
      </c>
      <c r="C23" s="33" t="s">
        <v>63</v>
      </c>
      <c r="D23" s="136" t="s">
        <v>100</v>
      </c>
      <c r="E23" s="214">
        <v>5</v>
      </c>
      <c r="F23" s="34">
        <v>0</v>
      </c>
      <c r="G23" s="35">
        <v>0</v>
      </c>
      <c r="H23" s="36">
        <v>0</v>
      </c>
      <c r="I23" s="36">
        <v>0</v>
      </c>
      <c r="J23" s="35">
        <v>0</v>
      </c>
      <c r="K23" s="171">
        <v>0</v>
      </c>
      <c r="L23" s="181">
        <v>2.5</v>
      </c>
      <c r="M23" s="36">
        <v>2.5</v>
      </c>
      <c r="N23" s="37">
        <v>0</v>
      </c>
      <c r="O23" s="37">
        <v>0</v>
      </c>
      <c r="P23" s="173">
        <f t="shared" si="1"/>
        <v>5</v>
      </c>
      <c r="Q23" s="160">
        <v>0</v>
      </c>
      <c r="R23" s="37">
        <v>0</v>
      </c>
      <c r="S23" s="37">
        <v>0</v>
      </c>
      <c r="T23" s="194">
        <v>0</v>
      </c>
      <c r="U23" s="203">
        <f t="shared" si="2"/>
        <v>0</v>
      </c>
      <c r="V23" s="151">
        <v>0</v>
      </c>
      <c r="W23" s="151">
        <v>0</v>
      </c>
      <c r="X23" s="151">
        <v>0</v>
      </c>
      <c r="Y23" s="152">
        <f t="shared" si="6"/>
        <v>0</v>
      </c>
      <c r="Z23" s="81" t="s">
        <v>43</v>
      </c>
      <c r="AA23" s="189">
        <f t="shared" si="3"/>
        <v>2.8760000000000003</v>
      </c>
      <c r="AB23" s="82">
        <f t="shared" ref="AB23" si="8">E23-AA23</f>
        <v>2.1239999999999997</v>
      </c>
    </row>
    <row r="24" spans="1:28" ht="30.75" thickBot="1" x14ac:dyDescent="0.3">
      <c r="A24" s="46" t="s">
        <v>64</v>
      </c>
      <c r="B24" s="32" t="s">
        <v>51</v>
      </c>
      <c r="C24" s="33" t="s">
        <v>65</v>
      </c>
      <c r="D24" s="136" t="s">
        <v>101</v>
      </c>
      <c r="E24" s="215">
        <v>0.9</v>
      </c>
      <c r="F24" s="34">
        <v>0</v>
      </c>
      <c r="G24" s="35">
        <v>0</v>
      </c>
      <c r="H24" s="36">
        <v>0</v>
      </c>
      <c r="I24" s="36">
        <v>0</v>
      </c>
      <c r="J24" s="36">
        <v>0.05</v>
      </c>
      <c r="K24" s="187">
        <f t="shared" si="0"/>
        <v>0.05</v>
      </c>
      <c r="L24" s="185">
        <v>0.55000000000000004</v>
      </c>
      <c r="M24" s="114">
        <v>0.1</v>
      </c>
      <c r="N24" s="114">
        <v>0.1</v>
      </c>
      <c r="O24" s="114">
        <v>0.1</v>
      </c>
      <c r="P24" s="172">
        <f t="shared" si="1"/>
        <v>0.85</v>
      </c>
      <c r="Q24" s="160">
        <v>0</v>
      </c>
      <c r="R24" s="37">
        <v>0</v>
      </c>
      <c r="S24" s="37">
        <v>0</v>
      </c>
      <c r="T24" s="193">
        <v>0</v>
      </c>
      <c r="U24" s="203">
        <f t="shared" si="2"/>
        <v>0</v>
      </c>
      <c r="V24" s="150">
        <v>0</v>
      </c>
      <c r="W24" s="150">
        <v>0</v>
      </c>
      <c r="X24" s="151">
        <v>0</v>
      </c>
      <c r="Y24" s="154">
        <f t="shared" si="6"/>
        <v>0</v>
      </c>
      <c r="Z24" s="81" t="s">
        <v>35</v>
      </c>
      <c r="AA24" s="189">
        <f t="shared" si="3"/>
        <v>0.45</v>
      </c>
      <c r="AB24" s="82">
        <f t="shared" si="4"/>
        <v>0.45</v>
      </c>
    </row>
    <row r="25" spans="1:28" ht="30.75" thickBot="1" x14ac:dyDescent="0.3">
      <c r="A25" s="110" t="s">
        <v>66</v>
      </c>
      <c r="B25" s="111" t="s">
        <v>66</v>
      </c>
      <c r="C25" s="112" t="s">
        <v>67</v>
      </c>
      <c r="D25" s="217" t="s">
        <v>95</v>
      </c>
      <c r="E25" s="113">
        <v>0.5</v>
      </c>
      <c r="F25" s="34">
        <v>0</v>
      </c>
      <c r="G25" s="137">
        <v>0</v>
      </c>
      <c r="H25" s="138">
        <v>0</v>
      </c>
      <c r="I25" s="138">
        <v>0</v>
      </c>
      <c r="J25" s="138">
        <v>0</v>
      </c>
      <c r="K25" s="187">
        <v>0</v>
      </c>
      <c r="L25" s="185">
        <v>0.05</v>
      </c>
      <c r="M25" s="115">
        <v>0.05</v>
      </c>
      <c r="N25" s="115">
        <v>0.05</v>
      </c>
      <c r="O25" s="115">
        <v>0.05</v>
      </c>
      <c r="P25" s="172">
        <v>0.2</v>
      </c>
      <c r="Q25" s="163">
        <v>0.05</v>
      </c>
      <c r="R25" s="115">
        <v>0.05</v>
      </c>
      <c r="S25" s="115">
        <v>0.05</v>
      </c>
      <c r="T25" s="195">
        <v>0.05</v>
      </c>
      <c r="U25" s="159">
        <v>0.2</v>
      </c>
      <c r="V25" s="121">
        <v>0.04</v>
      </c>
      <c r="W25" s="121">
        <v>0.03</v>
      </c>
      <c r="X25" s="121">
        <v>0.03</v>
      </c>
      <c r="Y25" s="159">
        <f>SUM(V25:X25)</f>
        <v>0.1</v>
      </c>
      <c r="Z25" s="116" t="s">
        <v>35</v>
      </c>
      <c r="AA25" s="117">
        <f t="shared" si="3"/>
        <v>0.25</v>
      </c>
      <c r="AB25" s="117">
        <v>0.25</v>
      </c>
    </row>
    <row r="26" spans="1:28" ht="45.75" thickBot="1" x14ac:dyDescent="0.3">
      <c r="A26" s="46" t="s">
        <v>68</v>
      </c>
      <c r="B26" s="96" t="s">
        <v>69</v>
      </c>
      <c r="C26" s="97" t="s">
        <v>70</v>
      </c>
      <c r="D26" s="136" t="s">
        <v>95</v>
      </c>
      <c r="E26" s="132">
        <f>AB26+AA26</f>
        <v>47.135236902800131</v>
      </c>
      <c r="F26" s="54">
        <v>0</v>
      </c>
      <c r="G26" s="55">
        <v>0</v>
      </c>
      <c r="H26" s="56">
        <v>0</v>
      </c>
      <c r="I26" s="56">
        <v>0</v>
      </c>
      <c r="J26" s="56">
        <v>0</v>
      </c>
      <c r="K26" s="173">
        <f t="shared" si="0"/>
        <v>0</v>
      </c>
      <c r="L26" s="186">
        <v>0</v>
      </c>
      <c r="M26" s="139">
        <v>0</v>
      </c>
      <c r="N26" s="139">
        <v>0</v>
      </c>
      <c r="O26" s="139">
        <f>P26</f>
        <v>31.423491268533422</v>
      </c>
      <c r="P26" s="174">
        <f>E26*2/3</f>
        <v>31.423491268533422</v>
      </c>
      <c r="Q26" s="164">
        <v>0</v>
      </c>
      <c r="R26" s="57">
        <v>0</v>
      </c>
      <c r="S26" s="57">
        <f>T26</f>
        <v>15.711745634266711</v>
      </c>
      <c r="T26" s="139">
        <f>E26*1/3</f>
        <v>15.711745634266711</v>
      </c>
      <c r="U26" s="120">
        <f>SUM(Q26:T26)</f>
        <v>31.423491268533422</v>
      </c>
      <c r="V26" s="150">
        <v>0</v>
      </c>
      <c r="W26" s="150">
        <v>0</v>
      </c>
      <c r="X26" s="150">
        <v>0</v>
      </c>
      <c r="Y26" s="118">
        <f>SUM(V26:X26)</f>
        <v>0</v>
      </c>
      <c r="Z26" s="96" t="s">
        <v>35</v>
      </c>
      <c r="AA26" s="82">
        <f>AB26</f>
        <v>23.567618451400065</v>
      </c>
      <c r="AB26" s="82">
        <f>(Claiming!C37/1000000)-(SUM(AB5:AB25))</f>
        <v>23.567618451400065</v>
      </c>
    </row>
    <row r="27" spans="1:28" ht="15.75" thickBot="1" x14ac:dyDescent="0.3">
      <c r="A27" s="46"/>
      <c r="B27" s="32"/>
      <c r="C27" s="44" t="s">
        <v>71</v>
      </c>
      <c r="D27" s="136" t="s">
        <v>95</v>
      </c>
      <c r="E27" s="53">
        <f>SUM(E5:E26)</f>
        <v>157.88523690280013</v>
      </c>
      <c r="F27" s="53">
        <f t="shared" ref="F27:Y27" si="9">SUM(F5:F26)</f>
        <v>0</v>
      </c>
      <c r="G27" s="53">
        <f t="shared" si="9"/>
        <v>0</v>
      </c>
      <c r="H27" s="53">
        <f t="shared" si="9"/>
        <v>0</v>
      </c>
      <c r="I27" s="53">
        <f t="shared" si="9"/>
        <v>4</v>
      </c>
      <c r="J27" s="53">
        <f>SUM(J5:J26)</f>
        <v>67.150000000000006</v>
      </c>
      <c r="K27" s="98">
        <f t="shared" si="9"/>
        <v>71.150000000000006</v>
      </c>
      <c r="L27" s="53">
        <f t="shared" si="9"/>
        <v>33.224999999999994</v>
      </c>
      <c r="M27" s="53">
        <f t="shared" si="9"/>
        <v>3.0249999999999999</v>
      </c>
      <c r="N27" s="53">
        <f t="shared" si="9"/>
        <v>0.52500000000000002</v>
      </c>
      <c r="O27" s="53">
        <f t="shared" si="9"/>
        <v>31.94849126853342</v>
      </c>
      <c r="P27" s="98">
        <f t="shared" si="9"/>
        <v>68.723491268533422</v>
      </c>
      <c r="Q27" s="53">
        <f t="shared" si="9"/>
        <v>0.05</v>
      </c>
      <c r="R27" s="53">
        <f t="shared" si="9"/>
        <v>0.05</v>
      </c>
      <c r="S27" s="53">
        <f t="shared" si="9"/>
        <v>17.76174563426671</v>
      </c>
      <c r="T27" s="53">
        <f t="shared" si="9"/>
        <v>17.76174563426671</v>
      </c>
      <c r="U27" s="53">
        <f t="shared" si="9"/>
        <v>35.623491268533421</v>
      </c>
      <c r="V27" s="204">
        <f t="shared" si="9"/>
        <v>0.04</v>
      </c>
      <c r="W27" s="204">
        <f t="shared" si="9"/>
        <v>0.03</v>
      </c>
      <c r="X27" s="204">
        <f t="shared" si="9"/>
        <v>0.03</v>
      </c>
      <c r="Y27" s="204">
        <f t="shared" si="9"/>
        <v>0.1</v>
      </c>
      <c r="Z27" s="99" t="s">
        <v>72</v>
      </c>
      <c r="AA27" s="64">
        <f>SUM(AA5:AA26)</f>
        <v>86.019478451400062</v>
      </c>
      <c r="AB27" s="64">
        <f>SUM(AB5:AB26)</f>
        <v>71.865758451400069</v>
      </c>
    </row>
    <row r="28" spans="1:28" x14ac:dyDescent="0.25">
      <c r="C28" s="100"/>
    </row>
    <row r="29" spans="1:28" x14ac:dyDescent="0.25">
      <c r="A29" s="101" t="s">
        <v>43</v>
      </c>
      <c r="C29" s="52"/>
      <c r="D29" s="104"/>
      <c r="E29" s="52"/>
      <c r="F29" s="52"/>
      <c r="G29" s="52"/>
      <c r="H29" s="52"/>
      <c r="I29" s="52"/>
      <c r="J29" s="52"/>
      <c r="K29" s="52">
        <f>SUMIFS(K$5:K$26,$Z$5:$Z$26,$A29)</f>
        <v>58.1</v>
      </c>
      <c r="L29" s="52"/>
      <c r="M29" s="52"/>
      <c r="N29" s="52"/>
      <c r="O29" s="52"/>
      <c r="P29" s="52">
        <f>SUMIFS(P$5:P$26,$Z$5:$Z$26,$A29)</f>
        <v>8.1</v>
      </c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>
        <f>SUMIFS(AA$5:AA$26,$Z$5:$Z$26,$A29)</f>
        <v>40.176859999999998</v>
      </c>
      <c r="AB29" s="52">
        <f>SUMIFS(AB$5:AB$26,$Z$5:$Z$26,$A29)</f>
        <v>26.023140000000001</v>
      </c>
    </row>
    <row r="30" spans="1:28" x14ac:dyDescent="0.25">
      <c r="A30" s="101" t="s">
        <v>35</v>
      </c>
      <c r="C30" s="52"/>
      <c r="D30" s="104"/>
      <c r="E30" s="52"/>
      <c r="F30" s="52"/>
      <c r="G30" s="52"/>
      <c r="H30" s="52"/>
      <c r="I30" s="52"/>
      <c r="J30" s="52"/>
      <c r="K30" s="52">
        <f>SUMIFS(K$5:K$26,$Z$5:$Z$26,$A30)</f>
        <v>13.049999999999999</v>
      </c>
      <c r="L30" s="52"/>
      <c r="M30" s="52"/>
      <c r="N30" s="52"/>
      <c r="O30" s="52"/>
      <c r="P30" s="52">
        <f>SUMIFS(P$5:P$26,$Z$5:$Z$26,$A30)</f>
        <v>60.623491268533421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>
        <f>SUMIFS(AA$5:AA$26,$Z$5:$Z$26,$A30)</f>
        <v>45.842618451400064</v>
      </c>
      <c r="AB30" s="52">
        <f>SUMIFS(AB$5:AB$26,$Z$5:$Z$26,$A30)</f>
        <v>45.842618451400064</v>
      </c>
    </row>
  </sheetData>
  <mergeCells count="1">
    <mergeCell ref="F3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FB3C-3978-4C35-85ED-4774DEA1C201}">
  <dimension ref="A1:D39"/>
  <sheetViews>
    <sheetView topLeftCell="A3" workbookViewId="0">
      <selection activeCell="C41" sqref="C41"/>
    </sheetView>
  </sheetViews>
  <sheetFormatPr defaultRowHeight="15" outlineLevelRow="1" x14ac:dyDescent="0.2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 x14ac:dyDescent="0.25">
      <c r="A1" s="105" t="s">
        <v>73</v>
      </c>
      <c r="B1" s="106"/>
      <c r="C1" s="106"/>
      <c r="D1" s="106"/>
    </row>
    <row r="2" spans="1:4" hidden="1" x14ac:dyDescent="0.25"/>
    <row r="3" spans="1:4" outlineLevel="1" x14ac:dyDescent="0.25">
      <c r="A3" s="63" t="s">
        <v>74</v>
      </c>
      <c r="B3" s="63" t="s">
        <v>75</v>
      </c>
      <c r="C3" s="63" t="s">
        <v>76</v>
      </c>
      <c r="D3" s="63" t="s">
        <v>77</v>
      </c>
    </row>
    <row r="4" spans="1:4" outlineLevel="1" x14ac:dyDescent="0.25">
      <c r="A4" t="s">
        <v>78</v>
      </c>
      <c r="B4" s="51">
        <f>B8/4</f>
        <v>149.25</v>
      </c>
      <c r="C4" s="51">
        <v>14.9</v>
      </c>
      <c r="D4" t="s">
        <v>79</v>
      </c>
    </row>
    <row r="5" spans="1:4" outlineLevel="1" x14ac:dyDescent="0.25">
      <c r="A5" t="s">
        <v>80</v>
      </c>
      <c r="B5" s="51">
        <v>149.25</v>
      </c>
      <c r="C5" s="51">
        <v>14.9</v>
      </c>
      <c r="D5" t="s">
        <v>79</v>
      </c>
    </row>
    <row r="6" spans="1:4" outlineLevel="1" x14ac:dyDescent="0.25">
      <c r="A6" t="s">
        <v>81</v>
      </c>
      <c r="B6" s="51">
        <v>149.25</v>
      </c>
      <c r="C6" s="51">
        <v>14.9</v>
      </c>
      <c r="D6" t="s">
        <v>82</v>
      </c>
    </row>
    <row r="7" spans="1:4" outlineLevel="1" x14ac:dyDescent="0.25">
      <c r="A7" t="s">
        <v>83</v>
      </c>
      <c r="B7" s="51">
        <v>149.25</v>
      </c>
      <c r="C7" s="51">
        <v>14.9</v>
      </c>
      <c r="D7" t="s">
        <v>82</v>
      </c>
    </row>
    <row r="8" spans="1:4" outlineLevel="1" x14ac:dyDescent="0.25">
      <c r="B8" s="51">
        <v>597</v>
      </c>
      <c r="C8" s="51">
        <f>SUM(C4:C7)</f>
        <v>59.6</v>
      </c>
      <c r="D8" t="s">
        <v>84</v>
      </c>
    </row>
    <row r="9" spans="1:4" outlineLevel="1" x14ac:dyDescent="0.25">
      <c r="B9" s="51"/>
      <c r="C9" s="51"/>
    </row>
    <row r="10" spans="1:4" outlineLevel="1" x14ac:dyDescent="0.25">
      <c r="A10" s="105" t="s">
        <v>85</v>
      </c>
      <c r="B10" s="107"/>
      <c r="C10" s="107"/>
      <c r="D10" s="106"/>
    </row>
    <row r="11" spans="1:4" outlineLevel="1" x14ac:dyDescent="0.25">
      <c r="B11" s="51"/>
      <c r="C11" s="51"/>
    </row>
    <row r="12" spans="1:4" outlineLevel="1" x14ac:dyDescent="0.25">
      <c r="A12" s="63" t="s">
        <v>74</v>
      </c>
      <c r="B12" s="63" t="s">
        <v>75</v>
      </c>
      <c r="C12" s="63" t="s">
        <v>76</v>
      </c>
      <c r="D12" s="63" t="s">
        <v>77</v>
      </c>
    </row>
    <row r="13" spans="1:4" outlineLevel="1" x14ac:dyDescent="0.25">
      <c r="A13" t="s">
        <v>78</v>
      </c>
      <c r="B13" s="51">
        <v>166.7</v>
      </c>
      <c r="C13" s="51">
        <v>16.399999999999999</v>
      </c>
      <c r="D13" t="s">
        <v>79</v>
      </c>
    </row>
    <row r="14" spans="1:4" outlineLevel="1" x14ac:dyDescent="0.25">
      <c r="A14" t="s">
        <v>80</v>
      </c>
      <c r="B14" s="51">
        <v>170.7</v>
      </c>
      <c r="C14" s="51">
        <v>16.7</v>
      </c>
      <c r="D14" t="s">
        <v>79</v>
      </c>
    </row>
    <row r="15" spans="1:4" outlineLevel="1" x14ac:dyDescent="0.25">
      <c r="A15" t="s">
        <v>81</v>
      </c>
      <c r="B15" s="51">
        <v>168.7</v>
      </c>
      <c r="C15" s="51">
        <v>16.600000000000001</v>
      </c>
      <c r="D15" t="s">
        <v>82</v>
      </c>
    </row>
    <row r="16" spans="1:4" outlineLevel="1" x14ac:dyDescent="0.25">
      <c r="A16" t="s">
        <v>83</v>
      </c>
      <c r="B16" s="51">
        <v>168.7</v>
      </c>
      <c r="C16" s="51">
        <v>16.600000000000001</v>
      </c>
      <c r="D16" t="s">
        <v>82</v>
      </c>
    </row>
    <row r="17" spans="1:4" outlineLevel="1" x14ac:dyDescent="0.25">
      <c r="B17" s="51">
        <f>SUM(B13:B16)</f>
        <v>674.8</v>
      </c>
      <c r="C17" s="51">
        <f>SUM(C13:C16)</f>
        <v>66.3</v>
      </c>
      <c r="D17" t="s">
        <v>84</v>
      </c>
    </row>
    <row r="18" spans="1:4" outlineLevel="1" x14ac:dyDescent="0.25">
      <c r="B18" s="51"/>
      <c r="C18" s="51"/>
    </row>
    <row r="19" spans="1:4" x14ac:dyDescent="0.25">
      <c r="A19" s="105" t="s">
        <v>86</v>
      </c>
      <c r="B19" s="106"/>
      <c r="C19" s="106"/>
      <c r="D19" s="106"/>
    </row>
    <row r="21" spans="1:4" x14ac:dyDescent="0.25">
      <c r="A21" s="63" t="s">
        <v>74</v>
      </c>
      <c r="B21" s="63" t="s">
        <v>75</v>
      </c>
      <c r="C21" s="63" t="s">
        <v>76</v>
      </c>
      <c r="D21" s="63" t="s">
        <v>77</v>
      </c>
    </row>
    <row r="22" spans="1:4" x14ac:dyDescent="0.25">
      <c r="A22" t="s">
        <v>78</v>
      </c>
      <c r="B22" s="102">
        <v>168.5</v>
      </c>
      <c r="C22" s="102">
        <v>16.440000000000001</v>
      </c>
      <c r="D22" t="s">
        <v>79</v>
      </c>
    </row>
    <row r="23" spans="1:4" x14ac:dyDescent="0.25">
      <c r="A23" t="s">
        <v>80</v>
      </c>
      <c r="B23" s="102">
        <v>171.9</v>
      </c>
      <c r="C23" s="102">
        <v>16.73</v>
      </c>
      <c r="D23" t="s">
        <v>79</v>
      </c>
    </row>
    <row r="24" spans="1:4" x14ac:dyDescent="0.25">
      <c r="A24" t="s">
        <v>81</v>
      </c>
      <c r="B24" s="102">
        <v>174.3</v>
      </c>
      <c r="C24" s="102">
        <v>16.96</v>
      </c>
      <c r="D24" t="s">
        <v>87</v>
      </c>
    </row>
    <row r="25" spans="1:4" x14ac:dyDescent="0.25">
      <c r="A25" t="s">
        <v>83</v>
      </c>
      <c r="B25" s="102">
        <v>176</v>
      </c>
      <c r="C25" s="102">
        <v>17.100000000000001</v>
      </c>
      <c r="D25" t="s">
        <v>87</v>
      </c>
    </row>
    <row r="26" spans="1:4" x14ac:dyDescent="0.25">
      <c r="A26" t="s">
        <v>88</v>
      </c>
      <c r="B26" s="102">
        <v>50</v>
      </c>
      <c r="C26" s="102">
        <v>5</v>
      </c>
      <c r="D26" t="s">
        <v>89</v>
      </c>
    </row>
    <row r="27" spans="1:4" x14ac:dyDescent="0.25">
      <c r="B27" s="51">
        <f>SUM(B22:B26)</f>
        <v>740.7</v>
      </c>
      <c r="C27" s="103">
        <f>SUM(C22:C26)</f>
        <v>72.23</v>
      </c>
      <c r="D27" t="s">
        <v>84</v>
      </c>
    </row>
    <row r="28" spans="1:4" x14ac:dyDescent="0.25">
      <c r="A28" t="s">
        <v>90</v>
      </c>
      <c r="B28" s="51"/>
      <c r="C28" s="103"/>
    </row>
    <row r="29" spans="1:4" x14ac:dyDescent="0.25">
      <c r="B29" s="51"/>
      <c r="C29" s="103"/>
    </row>
    <row r="30" spans="1:4" x14ac:dyDescent="0.25">
      <c r="A30" s="105" t="s">
        <v>91</v>
      </c>
      <c r="B30" s="106"/>
      <c r="C30" s="106"/>
      <c r="D30" s="106"/>
    </row>
    <row r="31" spans="1:4" x14ac:dyDescent="0.25">
      <c r="A31" s="63" t="s">
        <v>74</v>
      </c>
      <c r="B31" s="63" t="s">
        <v>75</v>
      </c>
      <c r="C31" s="63" t="s">
        <v>76</v>
      </c>
      <c r="D31" s="63" t="s">
        <v>77</v>
      </c>
    </row>
    <row r="32" spans="1:4" x14ac:dyDescent="0.25">
      <c r="A32" t="s">
        <v>78</v>
      </c>
      <c r="B32" s="128">
        <v>175304085.45700008</v>
      </c>
      <c r="C32" s="128">
        <v>16700895.509700023</v>
      </c>
      <c r="D32" s="124" t="s">
        <v>92</v>
      </c>
    </row>
    <row r="33" spans="1:4" x14ac:dyDescent="0.25">
      <c r="A33" t="s">
        <v>80</v>
      </c>
      <c r="B33" s="128">
        <v>177656315.79199994</v>
      </c>
      <c r="C33" s="128">
        <v>16964340.57670005</v>
      </c>
      <c r="D33" s="124" t="s">
        <v>92</v>
      </c>
    </row>
    <row r="34" spans="1:4" x14ac:dyDescent="0.25">
      <c r="A34" t="s">
        <v>81</v>
      </c>
      <c r="B34" s="128">
        <v>194386318.54299977</v>
      </c>
      <c r="C34" s="128">
        <v>18638773.711300015</v>
      </c>
      <c r="D34" s="124" t="s">
        <v>93</v>
      </c>
    </row>
    <row r="35" spans="1:4" x14ac:dyDescent="0.25">
      <c r="A35" t="s">
        <v>83</v>
      </c>
      <c r="B35" s="128">
        <v>203425557.26699984</v>
      </c>
      <c r="C35" s="128">
        <v>19561748.653699983</v>
      </c>
      <c r="D35" s="124" t="s">
        <v>93</v>
      </c>
    </row>
    <row r="36" spans="1:4" x14ac:dyDescent="0.25">
      <c r="A36" t="s">
        <v>88</v>
      </c>
      <c r="B36" s="130">
        <v>0</v>
      </c>
      <c r="C36" s="130">
        <v>0</v>
      </c>
      <c r="D36" s="129"/>
    </row>
    <row r="37" spans="1:4" x14ac:dyDescent="0.25">
      <c r="B37" s="127">
        <f>SUM(B32:B36)</f>
        <v>750772277.05899966</v>
      </c>
      <c r="C37" s="126">
        <f>SUM(C32:C36)</f>
        <v>71865758.451400071</v>
      </c>
      <c r="D37" t="s">
        <v>84</v>
      </c>
    </row>
    <row r="39" spans="1:4" s="129" customFormat="1" x14ac:dyDescent="0.25">
      <c r="A39" s="129" t="s">
        <v>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19" ma:contentTypeDescription="Create a new document." ma:contentTypeScope="" ma:versionID="c8322529eda064e89ce0a3aafeb52cc1">
  <xsd:schema xmlns:xsd="http://www.w3.org/2001/XMLSchema" xmlns:xs="http://www.w3.org/2001/XMLSchema" xmlns:p="http://schemas.microsoft.com/office/2006/metadata/properties" xmlns:ns2="2d727684-7218-4c4c-b8f9-db706b5ec5c1" xmlns:ns3="7bdcdbe7-1b59-4267-ac42-6a538006b42e" targetNamespace="http://schemas.microsoft.com/office/2006/metadata/properties" ma:root="true" ma:fieldsID="079db614b8959d34c6aa9f49d3e32699" ns2:_="" ns3:_=""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3_ xmlns="2d727684-7218-4c4c-b8f9-db706b5ec5c1" xsi:nil="true"/>
    <Checked_x0020_Out xmlns="2d727684-7218-4c4c-b8f9-db706b5ec5c1">true</Checked_x0020_Out>
    <lcf76f155ced4ddcb4097134ff3c332f xmlns="2d727684-7218-4c4c-b8f9-db706b5ec5c1">
      <Terms xmlns="http://schemas.microsoft.com/office/infopath/2007/PartnerControls"/>
    </lcf76f155ced4ddcb4097134ff3c332f>
    <TaxCatchAll xmlns="7bdcdbe7-1b59-4267-ac42-6a538006b42e" xsi:nil="true"/>
  </documentManagement>
</p:properties>
</file>

<file path=customXml/itemProps1.xml><?xml version="1.0" encoding="utf-8"?>
<ds:datastoreItem xmlns:ds="http://schemas.openxmlformats.org/officeDocument/2006/customXml" ds:itemID="{1B7CDBB6-BD82-4CE8-917A-534420D1A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AD0FAC-9053-42CE-86C5-67265CED6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27684-7218-4c4c-b8f9-db706b5ec5c1"/>
    <ds:schemaRef ds:uri="7bdcdbe7-1b59-4267-ac42-6a538006b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CFDD1-9734-4CC4-BED6-934A2EAEF487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2d727684-7218-4c4c-b8f9-db706b5ec5c1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bdcdbe7-1b59-4267-ac42-6a538006b42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HCBS EFMAP Spending Plan Update</vt:lpstr>
      <vt:lpstr>Claiming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Harrigan, Sarah (OHHS)</dc:creator>
  <cp:keywords/>
  <dc:description/>
  <cp:lastModifiedBy>Tse, Lisa (OHHS)</cp:lastModifiedBy>
  <cp:revision/>
  <dcterms:created xsi:type="dcterms:W3CDTF">2022-01-28T16:31:19Z</dcterms:created>
  <dcterms:modified xsi:type="dcterms:W3CDTF">2022-07-18T17:43:03Z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</Properties>
</file>