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CMS Quarterly Update July 2024/"/>
    </mc:Choice>
  </mc:AlternateContent>
  <xr:revisionPtr revIDLastSave="340" documentId="8_{A6069C18-55FF-4035-B819-BD09245CBE06}" xr6:coauthVersionLast="47" xr6:coauthVersionMax="47" xr10:uidLastSave="{9552E3CA-9CC8-4BB9-9C91-3C85EE5C1C1D}"/>
  <bookViews>
    <workbookView xWindow="-120" yWindow="-120" windowWidth="24240" windowHeight="13020" tabRatio="773" activeTab="1" xr2:uid="{B938D00B-8715-4AD6-BDA5-65BA0730F5EE}"/>
  </bookViews>
  <sheets>
    <sheet name="July 24 CMS Report in $M " sheetId="3" r:id="rId1"/>
    <sheet name="July 24 CMS Full" sheetId="8" r:id="rId2"/>
    <sheet name="April 24 CMS Full" sheetId="5" r:id="rId3"/>
    <sheet name="Jul. 24 to Apr 24 Variance" sheetId="7" r:id="rId4"/>
    <sheet name="Claiming" sheetId="4" r:id="rId5"/>
    <sheet name="April 24 CMS Report in $M OLD" sheetId="1" state="hidden" r:id="rId6"/>
    <sheet name="Claiming OLD" sheetId="2" state="hidden" r:id="rId7"/>
  </sheets>
  <externalReferences>
    <externalReference r:id="rId8"/>
  </externalReferences>
  <definedNames>
    <definedName name="_xlnm._FilterDatabase" localSheetId="3" hidden="1">'Jul. 24 to Apr 24 Variance'!$A$4:$AB$4</definedName>
    <definedName name="_xlnm._FilterDatabase" localSheetId="1" hidden="1">'July 24 CMS Full'!$A$4:$AB$48</definedName>
    <definedName name="NewRepos" localSheetId="3">#REF!</definedName>
    <definedName name="NewRepos">#REF!</definedName>
    <definedName name="_xlnm.Print_Area" localSheetId="2">'April 24 CMS Full'!$A$1:$AB$42</definedName>
    <definedName name="_xlnm.Print_Area" localSheetId="5">'April 24 CMS Report in $M OLD'!$A$1:$AB$48</definedName>
    <definedName name="_xlnm.Print_Area" localSheetId="3">'Jul. 24 to Apr 24 Variance'!$A$1:$AB$48</definedName>
    <definedName name="_xlnm.Print_Area" localSheetId="1">'July 24 CMS Full'!$A$1:$AB$42</definedName>
    <definedName name="_xlnm.Print_Area" localSheetId="0">'July 24 CMS Report in $M '!$A$1:$AB$49</definedName>
    <definedName name="_xlnm.Print_Titles" localSheetId="2">'April 24 CMS Full'!$A:$A,'April 24 CMS Full'!$4:$4</definedName>
    <definedName name="_xlnm.Print_Titles" localSheetId="5">'April 24 CMS Report in $M OLD'!$A:$A,'April 24 CMS Report in $M OLD'!$4:$4</definedName>
    <definedName name="_xlnm.Print_Titles" localSheetId="3">'Jul. 24 to Apr 24 Variance'!$A:$A,'Jul. 24 to Apr 24 Variance'!$4:$4</definedName>
    <definedName name="_xlnm.Print_Titles" localSheetId="1">'July 24 CMS Full'!$A:$A,'July 24 CMS Full'!$4:$4</definedName>
    <definedName name="_xlnm.Print_Titles" localSheetId="0">'July 24 CMS Report in $M '!$A:$A,'July 24 CMS Report in $M '!$4:$4</definedName>
    <definedName name="Repos" localSheetId="3">'[1]Data Repos'!$A$3:$AC$41</definedName>
    <definedName name="Rep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3" l="1"/>
  <c r="E36" i="8"/>
  <c r="D45" i="8" s="1"/>
  <c r="E68" i="8" l="1"/>
  <c r="Y29" i="3"/>
  <c r="Y5" i="8"/>
  <c r="Y5" i="3" s="1"/>
  <c r="F26" i="7"/>
  <c r="Y8" i="8"/>
  <c r="Y8" i="3" s="1"/>
  <c r="P40" i="8"/>
  <c r="P18" i="8"/>
  <c r="P67" i="7" s="1"/>
  <c r="AB88" i="7"/>
  <c r="X88" i="7"/>
  <c r="W88" i="7"/>
  <c r="S88" i="7"/>
  <c r="R88" i="7"/>
  <c r="P88" i="7"/>
  <c r="O88" i="7"/>
  <c r="N88" i="7"/>
  <c r="M88" i="7"/>
  <c r="K88" i="7"/>
  <c r="J88" i="7"/>
  <c r="I88" i="7"/>
  <c r="H88" i="7"/>
  <c r="G88" i="7"/>
  <c r="F88" i="7"/>
  <c r="E88" i="7"/>
  <c r="D88" i="7"/>
  <c r="C88" i="7"/>
  <c r="B88" i="7"/>
  <c r="A88" i="7"/>
  <c r="AB87" i="7"/>
  <c r="X87" i="7"/>
  <c r="W87" i="7"/>
  <c r="S87" i="7"/>
  <c r="R87" i="7"/>
  <c r="P87" i="7"/>
  <c r="O87" i="7"/>
  <c r="N87" i="7"/>
  <c r="M87" i="7"/>
  <c r="K87" i="7"/>
  <c r="J87" i="7"/>
  <c r="I87" i="7"/>
  <c r="H87" i="7"/>
  <c r="G87" i="7"/>
  <c r="F87" i="7"/>
  <c r="E87" i="7"/>
  <c r="D87" i="7"/>
  <c r="C87" i="7"/>
  <c r="B87" i="7"/>
  <c r="A87" i="7"/>
  <c r="AB86" i="7"/>
  <c r="Z86" i="7"/>
  <c r="X86" i="7"/>
  <c r="W86" i="7"/>
  <c r="S86" i="7"/>
  <c r="R86" i="7"/>
  <c r="P86" i="7"/>
  <c r="O86" i="7"/>
  <c r="N86" i="7"/>
  <c r="M86" i="7"/>
  <c r="K86" i="7"/>
  <c r="J86" i="7"/>
  <c r="I86" i="7"/>
  <c r="H86" i="7"/>
  <c r="G86" i="7"/>
  <c r="F86" i="7"/>
  <c r="E86" i="7"/>
  <c r="D86" i="7"/>
  <c r="C86" i="7"/>
  <c r="B86" i="7"/>
  <c r="A86" i="7"/>
  <c r="AB85" i="7"/>
  <c r="X85" i="7"/>
  <c r="W85" i="7"/>
  <c r="S85" i="7"/>
  <c r="R85" i="7"/>
  <c r="P85" i="7"/>
  <c r="O85" i="7"/>
  <c r="N85" i="7"/>
  <c r="M85" i="7"/>
  <c r="K85" i="7"/>
  <c r="J85" i="7"/>
  <c r="I85" i="7"/>
  <c r="H85" i="7"/>
  <c r="G85" i="7"/>
  <c r="F85" i="7"/>
  <c r="E85" i="7"/>
  <c r="D85" i="7"/>
  <c r="C85" i="7"/>
  <c r="B85" i="7"/>
  <c r="A85" i="7"/>
  <c r="AB84" i="7"/>
  <c r="X84" i="7"/>
  <c r="W84" i="7"/>
  <c r="S84" i="7"/>
  <c r="R84" i="7"/>
  <c r="P84" i="7"/>
  <c r="O84" i="7"/>
  <c r="N84" i="7"/>
  <c r="M84" i="7"/>
  <c r="K84" i="7"/>
  <c r="J84" i="7"/>
  <c r="I84" i="7"/>
  <c r="H84" i="7"/>
  <c r="G84" i="7"/>
  <c r="F84" i="7"/>
  <c r="E84" i="7"/>
  <c r="D84" i="7"/>
  <c r="C84" i="7"/>
  <c r="B84" i="7"/>
  <c r="A84" i="7"/>
  <c r="AB83" i="7"/>
  <c r="X83" i="7"/>
  <c r="W83" i="7"/>
  <c r="S83" i="7"/>
  <c r="R83" i="7"/>
  <c r="P83" i="7"/>
  <c r="O83" i="7"/>
  <c r="N83" i="7"/>
  <c r="M83" i="7"/>
  <c r="K83" i="7"/>
  <c r="J83" i="7"/>
  <c r="I83" i="7"/>
  <c r="H83" i="7"/>
  <c r="G83" i="7"/>
  <c r="F83" i="7"/>
  <c r="E83" i="7"/>
  <c r="D83" i="7"/>
  <c r="C83" i="7"/>
  <c r="B83" i="7"/>
  <c r="A83" i="7"/>
  <c r="AB82" i="7"/>
  <c r="X82" i="7"/>
  <c r="W82" i="7"/>
  <c r="S82" i="7"/>
  <c r="R82" i="7"/>
  <c r="P82" i="7"/>
  <c r="O82" i="7"/>
  <c r="N82" i="7"/>
  <c r="M82" i="7"/>
  <c r="K82" i="7"/>
  <c r="J82" i="7"/>
  <c r="I82" i="7"/>
  <c r="H82" i="7"/>
  <c r="G82" i="7"/>
  <c r="F82" i="7"/>
  <c r="E82" i="7"/>
  <c r="D82" i="7"/>
  <c r="C82" i="7"/>
  <c r="B82" i="7"/>
  <c r="A82" i="7"/>
  <c r="AB81" i="7"/>
  <c r="X81" i="7"/>
  <c r="W81" i="7"/>
  <c r="S81" i="7"/>
  <c r="R81" i="7"/>
  <c r="P81" i="7"/>
  <c r="O81" i="7"/>
  <c r="N81" i="7"/>
  <c r="M81" i="7"/>
  <c r="K81" i="7"/>
  <c r="J81" i="7"/>
  <c r="I81" i="7"/>
  <c r="H81" i="7"/>
  <c r="G81" i="7"/>
  <c r="F81" i="7"/>
  <c r="E81" i="7"/>
  <c r="D81" i="7"/>
  <c r="C81" i="7"/>
  <c r="B81" i="7"/>
  <c r="A81" i="7"/>
  <c r="AB80" i="7"/>
  <c r="X80" i="7"/>
  <c r="W80" i="7"/>
  <c r="S80" i="7"/>
  <c r="R80" i="7"/>
  <c r="P80" i="7"/>
  <c r="O80" i="7"/>
  <c r="N80" i="7"/>
  <c r="M80" i="7"/>
  <c r="K80" i="7"/>
  <c r="J80" i="7"/>
  <c r="I80" i="7"/>
  <c r="H80" i="7"/>
  <c r="G80" i="7"/>
  <c r="F80" i="7"/>
  <c r="E80" i="7"/>
  <c r="D80" i="7"/>
  <c r="C80" i="7"/>
  <c r="B80" i="7"/>
  <c r="A80" i="7"/>
  <c r="AB79" i="7"/>
  <c r="X79" i="7"/>
  <c r="W79" i="7"/>
  <c r="S79" i="7"/>
  <c r="R79" i="7"/>
  <c r="P79" i="7"/>
  <c r="O79" i="7"/>
  <c r="N79" i="7"/>
  <c r="M79" i="7"/>
  <c r="K79" i="7"/>
  <c r="J79" i="7"/>
  <c r="I79" i="7"/>
  <c r="H79" i="7"/>
  <c r="G79" i="7"/>
  <c r="F79" i="7"/>
  <c r="E79" i="7"/>
  <c r="D79" i="7"/>
  <c r="C79" i="7"/>
  <c r="B79" i="7"/>
  <c r="A79" i="7"/>
  <c r="AB78" i="7"/>
  <c r="Y78" i="7"/>
  <c r="X78" i="7"/>
  <c r="W78" i="7"/>
  <c r="S78" i="7"/>
  <c r="R78" i="7"/>
  <c r="P78" i="7"/>
  <c r="O78" i="7"/>
  <c r="N78" i="7"/>
  <c r="M78" i="7"/>
  <c r="K78" i="7"/>
  <c r="J78" i="7"/>
  <c r="I78" i="7"/>
  <c r="H78" i="7"/>
  <c r="G78" i="7"/>
  <c r="F78" i="7"/>
  <c r="E78" i="7"/>
  <c r="D78" i="7"/>
  <c r="C78" i="7"/>
  <c r="B78" i="7"/>
  <c r="A78" i="7"/>
  <c r="AB77" i="7"/>
  <c r="X77" i="7"/>
  <c r="W77" i="7"/>
  <c r="S77" i="7"/>
  <c r="R77" i="7"/>
  <c r="P77" i="7"/>
  <c r="O77" i="7"/>
  <c r="N77" i="7"/>
  <c r="M77" i="7"/>
  <c r="K77" i="7"/>
  <c r="J77" i="7"/>
  <c r="I77" i="7"/>
  <c r="H77" i="7"/>
  <c r="G77" i="7"/>
  <c r="F77" i="7"/>
  <c r="E77" i="7"/>
  <c r="D77" i="7"/>
  <c r="C77" i="7"/>
  <c r="B77" i="7"/>
  <c r="A77" i="7"/>
  <c r="AB76" i="7"/>
  <c r="X76" i="7"/>
  <c r="W76" i="7"/>
  <c r="S76" i="7"/>
  <c r="R76" i="7"/>
  <c r="P76" i="7"/>
  <c r="O76" i="7"/>
  <c r="N76" i="7"/>
  <c r="M76" i="7"/>
  <c r="K76" i="7"/>
  <c r="J76" i="7"/>
  <c r="I76" i="7"/>
  <c r="H76" i="7"/>
  <c r="G76" i="7"/>
  <c r="F76" i="7"/>
  <c r="E76" i="7"/>
  <c r="D76" i="7"/>
  <c r="C76" i="7"/>
  <c r="B76" i="7"/>
  <c r="A76" i="7"/>
  <c r="AB75" i="7"/>
  <c r="X75" i="7"/>
  <c r="W75" i="7"/>
  <c r="S75" i="7"/>
  <c r="R75" i="7"/>
  <c r="P75" i="7"/>
  <c r="O75" i="7"/>
  <c r="N75" i="7"/>
  <c r="M75" i="7"/>
  <c r="K75" i="7"/>
  <c r="J75" i="7"/>
  <c r="I75" i="7"/>
  <c r="H75" i="7"/>
  <c r="G75" i="7"/>
  <c r="F75" i="7"/>
  <c r="E75" i="7"/>
  <c r="D75" i="7"/>
  <c r="C75" i="7"/>
  <c r="B75" i="7"/>
  <c r="A75" i="7"/>
  <c r="AB74" i="7"/>
  <c r="X74" i="7"/>
  <c r="W74" i="7"/>
  <c r="S74" i="7"/>
  <c r="R74" i="7"/>
  <c r="P74" i="7"/>
  <c r="O74" i="7"/>
  <c r="N74" i="7"/>
  <c r="M74" i="7"/>
  <c r="K74" i="7"/>
  <c r="J74" i="7"/>
  <c r="I74" i="7"/>
  <c r="H74" i="7"/>
  <c r="G74" i="7"/>
  <c r="F74" i="7"/>
  <c r="E74" i="7"/>
  <c r="D74" i="7"/>
  <c r="C74" i="7"/>
  <c r="B74" i="7"/>
  <c r="A74" i="7"/>
  <c r="AB73" i="7"/>
  <c r="X73" i="7"/>
  <c r="W73" i="7"/>
  <c r="S73" i="7"/>
  <c r="R73" i="7"/>
  <c r="P73" i="7"/>
  <c r="O73" i="7"/>
  <c r="N73" i="7"/>
  <c r="M73" i="7"/>
  <c r="K73" i="7"/>
  <c r="J73" i="7"/>
  <c r="I73" i="7"/>
  <c r="H73" i="7"/>
  <c r="G73" i="7"/>
  <c r="F73" i="7"/>
  <c r="E73" i="7"/>
  <c r="D73" i="7"/>
  <c r="C73" i="7"/>
  <c r="B73" i="7"/>
  <c r="A73" i="7"/>
  <c r="AB72" i="7"/>
  <c r="X72" i="7"/>
  <c r="W72" i="7"/>
  <c r="S72" i="7"/>
  <c r="R72" i="7"/>
  <c r="P72" i="7"/>
  <c r="O72" i="7"/>
  <c r="N72" i="7"/>
  <c r="M72" i="7"/>
  <c r="K72" i="7"/>
  <c r="J72" i="7"/>
  <c r="I72" i="7"/>
  <c r="H72" i="7"/>
  <c r="G72" i="7"/>
  <c r="F72" i="7"/>
  <c r="E72" i="7"/>
  <c r="D72" i="7"/>
  <c r="C72" i="7"/>
  <c r="B72" i="7"/>
  <c r="A72" i="7"/>
  <c r="AB71" i="7"/>
  <c r="X71" i="7"/>
  <c r="W71" i="7"/>
  <c r="S71" i="7"/>
  <c r="R71" i="7"/>
  <c r="P71" i="7"/>
  <c r="O71" i="7"/>
  <c r="N71" i="7"/>
  <c r="M71" i="7"/>
  <c r="K71" i="7"/>
  <c r="J71" i="7"/>
  <c r="I71" i="7"/>
  <c r="H71" i="7"/>
  <c r="G71" i="7"/>
  <c r="F71" i="7"/>
  <c r="E71" i="7"/>
  <c r="D71" i="7"/>
  <c r="C71" i="7"/>
  <c r="B71" i="7"/>
  <c r="A71" i="7"/>
  <c r="AB70" i="7"/>
  <c r="X70" i="7"/>
  <c r="W70" i="7"/>
  <c r="S70" i="7"/>
  <c r="R70" i="7"/>
  <c r="P70" i="7"/>
  <c r="O70" i="7"/>
  <c r="N70" i="7"/>
  <c r="M70" i="7"/>
  <c r="K70" i="7"/>
  <c r="J70" i="7"/>
  <c r="I70" i="7"/>
  <c r="H70" i="7"/>
  <c r="G70" i="7"/>
  <c r="F70" i="7"/>
  <c r="E70" i="7"/>
  <c r="D70" i="7"/>
  <c r="C70" i="7"/>
  <c r="B70" i="7"/>
  <c r="A70" i="7"/>
  <c r="AB69" i="7"/>
  <c r="X69" i="7"/>
  <c r="W69" i="7"/>
  <c r="S69" i="7"/>
  <c r="R69" i="7"/>
  <c r="P69" i="7"/>
  <c r="O69" i="7"/>
  <c r="N69" i="7"/>
  <c r="M69" i="7"/>
  <c r="K69" i="7"/>
  <c r="J69" i="7"/>
  <c r="I69" i="7"/>
  <c r="H69" i="7"/>
  <c r="G69" i="7"/>
  <c r="F69" i="7"/>
  <c r="E69" i="7"/>
  <c r="D69" i="7"/>
  <c r="C69" i="7"/>
  <c r="B69" i="7"/>
  <c r="A69" i="7"/>
  <c r="AB68" i="7"/>
  <c r="X68" i="7"/>
  <c r="W68" i="7"/>
  <c r="S68" i="7"/>
  <c r="R68" i="7"/>
  <c r="P68" i="7"/>
  <c r="O68" i="7"/>
  <c r="N68" i="7"/>
  <c r="M68" i="7"/>
  <c r="K68" i="7"/>
  <c r="J68" i="7"/>
  <c r="I68" i="7"/>
  <c r="H68" i="7"/>
  <c r="G68" i="7"/>
  <c r="F68" i="7"/>
  <c r="E68" i="7"/>
  <c r="D68" i="7"/>
  <c r="C68" i="7"/>
  <c r="B68" i="7"/>
  <c r="A68" i="7"/>
  <c r="AB67" i="7"/>
  <c r="X67" i="7"/>
  <c r="W67" i="7"/>
  <c r="S67" i="7"/>
  <c r="R67" i="7"/>
  <c r="O67" i="7"/>
  <c r="N67" i="7"/>
  <c r="M67" i="7"/>
  <c r="K67" i="7"/>
  <c r="J67" i="7"/>
  <c r="I67" i="7"/>
  <c r="H67" i="7"/>
  <c r="G67" i="7"/>
  <c r="F67" i="7"/>
  <c r="E67" i="7"/>
  <c r="D67" i="7"/>
  <c r="C67" i="7"/>
  <c r="B67" i="7"/>
  <c r="A67" i="7"/>
  <c r="AB66" i="7"/>
  <c r="X66" i="7"/>
  <c r="W66" i="7"/>
  <c r="S66" i="7"/>
  <c r="R66" i="7"/>
  <c r="P66" i="7"/>
  <c r="O66" i="7"/>
  <c r="N66" i="7"/>
  <c r="M66" i="7"/>
  <c r="K66" i="7"/>
  <c r="J66" i="7"/>
  <c r="I66" i="7"/>
  <c r="H66" i="7"/>
  <c r="G66" i="7"/>
  <c r="F66" i="7"/>
  <c r="E66" i="7"/>
  <c r="D66" i="7"/>
  <c r="C66" i="7"/>
  <c r="B66" i="7"/>
  <c r="A66" i="7"/>
  <c r="AB65" i="7"/>
  <c r="X65" i="7"/>
  <c r="W65" i="7"/>
  <c r="S65" i="7"/>
  <c r="R65" i="7"/>
  <c r="P65" i="7"/>
  <c r="O65" i="7"/>
  <c r="N65" i="7"/>
  <c r="M65" i="7"/>
  <c r="K65" i="7"/>
  <c r="J65" i="7"/>
  <c r="I65" i="7"/>
  <c r="H65" i="7"/>
  <c r="G65" i="7"/>
  <c r="F65" i="7"/>
  <c r="E65" i="7"/>
  <c r="D65" i="7"/>
  <c r="C65" i="7"/>
  <c r="B65" i="7"/>
  <c r="A65" i="7"/>
  <c r="AB64" i="7"/>
  <c r="X64" i="7"/>
  <c r="W64" i="7"/>
  <c r="S64" i="7"/>
  <c r="R64" i="7"/>
  <c r="P64" i="7"/>
  <c r="O64" i="7"/>
  <c r="N64" i="7"/>
  <c r="M64" i="7"/>
  <c r="K64" i="7"/>
  <c r="J64" i="7"/>
  <c r="I64" i="7"/>
  <c r="H64" i="7"/>
  <c r="G64" i="7"/>
  <c r="F64" i="7"/>
  <c r="E64" i="7"/>
  <c r="D64" i="7"/>
  <c r="C64" i="7"/>
  <c r="B64" i="7"/>
  <c r="A64" i="7"/>
  <c r="AB63" i="7"/>
  <c r="X63" i="7"/>
  <c r="W63" i="7"/>
  <c r="S63" i="7"/>
  <c r="R63" i="7"/>
  <c r="P63" i="7"/>
  <c r="O63" i="7"/>
  <c r="N63" i="7"/>
  <c r="M63" i="7"/>
  <c r="K63" i="7"/>
  <c r="J63" i="7"/>
  <c r="I63" i="7"/>
  <c r="H63" i="7"/>
  <c r="G63" i="7"/>
  <c r="F63" i="7"/>
  <c r="E63" i="7"/>
  <c r="D63" i="7"/>
  <c r="C63" i="7"/>
  <c r="B63" i="7"/>
  <c r="A63" i="7"/>
  <c r="AB62" i="7"/>
  <c r="X62" i="7"/>
  <c r="W62" i="7"/>
  <c r="S62" i="7"/>
  <c r="R62" i="7"/>
  <c r="P62" i="7"/>
  <c r="O62" i="7"/>
  <c r="N62" i="7"/>
  <c r="M62" i="7"/>
  <c r="K62" i="7"/>
  <c r="J62" i="7"/>
  <c r="I62" i="7"/>
  <c r="H62" i="7"/>
  <c r="G62" i="7"/>
  <c r="F62" i="7"/>
  <c r="E62" i="7"/>
  <c r="D62" i="7"/>
  <c r="C62" i="7"/>
  <c r="B62" i="7"/>
  <c r="A62" i="7"/>
  <c r="AB61" i="7"/>
  <c r="X61" i="7"/>
  <c r="W61" i="7"/>
  <c r="S61" i="7"/>
  <c r="R61" i="7"/>
  <c r="P61" i="7"/>
  <c r="O61" i="7"/>
  <c r="N61" i="7"/>
  <c r="M61" i="7"/>
  <c r="K61" i="7"/>
  <c r="J61" i="7"/>
  <c r="I61" i="7"/>
  <c r="H61" i="7"/>
  <c r="G61" i="7"/>
  <c r="F61" i="7"/>
  <c r="E61" i="7"/>
  <c r="D61" i="7"/>
  <c r="C61" i="7"/>
  <c r="B61" i="7"/>
  <c r="A61" i="7"/>
  <c r="AB60" i="7"/>
  <c r="X60" i="7"/>
  <c r="W60" i="7"/>
  <c r="S60" i="7"/>
  <c r="R60" i="7"/>
  <c r="P60" i="7"/>
  <c r="O60" i="7"/>
  <c r="N60" i="7"/>
  <c r="M60" i="7"/>
  <c r="K60" i="7"/>
  <c r="J60" i="7"/>
  <c r="I60" i="7"/>
  <c r="H60" i="7"/>
  <c r="G60" i="7"/>
  <c r="F60" i="7"/>
  <c r="E60" i="7"/>
  <c r="D60" i="7"/>
  <c r="C60" i="7"/>
  <c r="B60" i="7"/>
  <c r="A60" i="7"/>
  <c r="AB59" i="7"/>
  <c r="X59" i="7"/>
  <c r="W59" i="7"/>
  <c r="S59" i="7"/>
  <c r="R59" i="7"/>
  <c r="P59" i="7"/>
  <c r="O59" i="7"/>
  <c r="N59" i="7"/>
  <c r="M59" i="7"/>
  <c r="K59" i="7"/>
  <c r="J59" i="7"/>
  <c r="I59" i="7"/>
  <c r="H59" i="7"/>
  <c r="G59" i="7"/>
  <c r="F59" i="7"/>
  <c r="E59" i="7"/>
  <c r="D59" i="7"/>
  <c r="C59" i="7"/>
  <c r="B59" i="7"/>
  <c r="A59" i="7"/>
  <c r="AB58" i="7"/>
  <c r="X58" i="7"/>
  <c r="W58" i="7"/>
  <c r="S58" i="7"/>
  <c r="R58" i="7"/>
  <c r="P58" i="7"/>
  <c r="O58" i="7"/>
  <c r="N58" i="7"/>
  <c r="M58" i="7"/>
  <c r="K58" i="7"/>
  <c r="J58" i="7"/>
  <c r="I58" i="7"/>
  <c r="H58" i="7"/>
  <c r="G58" i="7"/>
  <c r="F58" i="7"/>
  <c r="E58" i="7"/>
  <c r="D58" i="7"/>
  <c r="C58" i="7"/>
  <c r="B58" i="7"/>
  <c r="A58" i="7"/>
  <c r="AB57" i="7"/>
  <c r="X57" i="7"/>
  <c r="W57" i="7"/>
  <c r="S57" i="7"/>
  <c r="R57" i="7"/>
  <c r="P57" i="7"/>
  <c r="O57" i="7"/>
  <c r="N57" i="7"/>
  <c r="M57" i="7"/>
  <c r="K57" i="7"/>
  <c r="J57" i="7"/>
  <c r="I57" i="7"/>
  <c r="H57" i="7"/>
  <c r="G57" i="7"/>
  <c r="F57" i="7"/>
  <c r="E57" i="7"/>
  <c r="D57" i="7"/>
  <c r="C57" i="7"/>
  <c r="B57" i="7"/>
  <c r="A57" i="7"/>
  <c r="AB56" i="7"/>
  <c r="X56" i="7"/>
  <c r="W56" i="7"/>
  <c r="S56" i="7"/>
  <c r="R56" i="7"/>
  <c r="P56" i="7"/>
  <c r="O56" i="7"/>
  <c r="N56" i="7"/>
  <c r="M56" i="7"/>
  <c r="K56" i="7"/>
  <c r="J56" i="7"/>
  <c r="I56" i="7"/>
  <c r="H56" i="7"/>
  <c r="G56" i="7"/>
  <c r="F56" i="7"/>
  <c r="E56" i="7"/>
  <c r="D56" i="7"/>
  <c r="C56" i="7"/>
  <c r="B56" i="7"/>
  <c r="A56" i="7"/>
  <c r="AB55" i="7"/>
  <c r="X55" i="7"/>
  <c r="W55" i="7"/>
  <c r="S55" i="7"/>
  <c r="R55" i="7"/>
  <c r="P55" i="7"/>
  <c r="O55" i="7"/>
  <c r="N55" i="7"/>
  <c r="M55" i="7"/>
  <c r="K55" i="7"/>
  <c r="J55" i="7"/>
  <c r="I55" i="7"/>
  <c r="H55" i="7"/>
  <c r="G55" i="7"/>
  <c r="F55" i="7"/>
  <c r="E55" i="7"/>
  <c r="D55" i="7"/>
  <c r="C55" i="7"/>
  <c r="B55" i="7"/>
  <c r="A55" i="7"/>
  <c r="AB54" i="7"/>
  <c r="X54" i="7"/>
  <c r="W54" i="7"/>
  <c r="S54" i="7"/>
  <c r="R54" i="7"/>
  <c r="P54" i="7"/>
  <c r="O54" i="7"/>
  <c r="N54" i="7"/>
  <c r="M54" i="7"/>
  <c r="K54" i="7"/>
  <c r="J54" i="7"/>
  <c r="I54" i="7"/>
  <c r="H54" i="7"/>
  <c r="G54" i="7"/>
  <c r="F54" i="7"/>
  <c r="E54" i="7"/>
  <c r="D54" i="7"/>
  <c r="C54" i="7"/>
  <c r="B54" i="7"/>
  <c r="A54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A53" i="7"/>
  <c r="Q15" i="8"/>
  <c r="Q64" i="7" s="1"/>
  <c r="R40" i="8"/>
  <c r="S40" i="8"/>
  <c r="Y57" i="7" l="1"/>
  <c r="Y54" i="7"/>
  <c r="S43" i="8"/>
  <c r="R43" i="8"/>
  <c r="T5" i="8" l="1"/>
  <c r="T54" i="7" s="1"/>
  <c r="Q39" i="8"/>
  <c r="Q88" i="7" s="1"/>
  <c r="Q38" i="8"/>
  <c r="Q87" i="7" s="1"/>
  <c r="Q37" i="8"/>
  <c r="Q86" i="7" s="1"/>
  <c r="Q36" i="8"/>
  <c r="Q85" i="7" s="1"/>
  <c r="Q35" i="8"/>
  <c r="Q84" i="7" s="1"/>
  <c r="Q34" i="8"/>
  <c r="Q83" i="7" s="1"/>
  <c r="Q33" i="8"/>
  <c r="Q82" i="7" s="1"/>
  <c r="Q32" i="8"/>
  <c r="Q81" i="7" s="1"/>
  <c r="Q31" i="8"/>
  <c r="Q80" i="7" s="1"/>
  <c r="Q30" i="8"/>
  <c r="Q79" i="7" s="1"/>
  <c r="Q29" i="8"/>
  <c r="Q28" i="8"/>
  <c r="Q77" i="7" s="1"/>
  <c r="Q27" i="8"/>
  <c r="Q76" i="7" s="1"/>
  <c r="Q26" i="8"/>
  <c r="Q75" i="7" s="1"/>
  <c r="Q25" i="8"/>
  <c r="Q74" i="7" s="1"/>
  <c r="Q24" i="8"/>
  <c r="Q73" i="7" s="1"/>
  <c r="Q23" i="8"/>
  <c r="Q72" i="7" s="1"/>
  <c r="Q22" i="8"/>
  <c r="Q71" i="7" s="1"/>
  <c r="Q21" i="8"/>
  <c r="Q70" i="7" s="1"/>
  <c r="Q20" i="8"/>
  <c r="Q69" i="7" s="1"/>
  <c r="Q13" i="8"/>
  <c r="Q62" i="7" s="1"/>
  <c r="Q5" i="8"/>
  <c r="Q54" i="7" s="1"/>
  <c r="X39" i="7"/>
  <c r="W39" i="7"/>
  <c r="R39" i="7"/>
  <c r="Q39" i="7"/>
  <c r="P39" i="7"/>
  <c r="O39" i="7"/>
  <c r="N39" i="7"/>
  <c r="M39" i="7"/>
  <c r="K39" i="7"/>
  <c r="J39" i="7"/>
  <c r="I39" i="7"/>
  <c r="H39" i="7"/>
  <c r="G39" i="7"/>
  <c r="F39" i="7"/>
  <c r="E39" i="7"/>
  <c r="X38" i="7"/>
  <c r="W38" i="7"/>
  <c r="R38" i="7"/>
  <c r="Q38" i="7"/>
  <c r="P38" i="7"/>
  <c r="O38" i="7"/>
  <c r="N38" i="7"/>
  <c r="M38" i="7"/>
  <c r="K38" i="7"/>
  <c r="J38" i="7"/>
  <c r="I38" i="7"/>
  <c r="H38" i="7"/>
  <c r="G38" i="7"/>
  <c r="F38" i="7"/>
  <c r="E38" i="7"/>
  <c r="X37" i="7"/>
  <c r="W37" i="7"/>
  <c r="R37" i="7"/>
  <c r="Q37" i="7"/>
  <c r="P37" i="7"/>
  <c r="O37" i="7"/>
  <c r="N37" i="7"/>
  <c r="M37" i="7"/>
  <c r="K37" i="7"/>
  <c r="J37" i="7"/>
  <c r="I37" i="7"/>
  <c r="H37" i="7"/>
  <c r="G37" i="7"/>
  <c r="F37" i="7"/>
  <c r="E37" i="7"/>
  <c r="X36" i="7"/>
  <c r="W36" i="7"/>
  <c r="R36" i="7"/>
  <c r="Q36" i="7"/>
  <c r="P36" i="7"/>
  <c r="O36" i="7"/>
  <c r="N36" i="7"/>
  <c r="M36" i="7"/>
  <c r="K36" i="7"/>
  <c r="J36" i="7"/>
  <c r="I36" i="7"/>
  <c r="H36" i="7"/>
  <c r="G36" i="7"/>
  <c r="F36" i="7"/>
  <c r="E36" i="7"/>
  <c r="X35" i="7"/>
  <c r="W35" i="7"/>
  <c r="R35" i="7"/>
  <c r="Q35" i="7"/>
  <c r="P35" i="7"/>
  <c r="O35" i="7"/>
  <c r="N35" i="7"/>
  <c r="M35" i="7"/>
  <c r="K35" i="7"/>
  <c r="J35" i="7"/>
  <c r="I35" i="7"/>
  <c r="H35" i="7"/>
  <c r="G35" i="7"/>
  <c r="F35" i="7"/>
  <c r="E35" i="7"/>
  <c r="X34" i="7"/>
  <c r="W34" i="7"/>
  <c r="R34" i="7"/>
  <c r="Q34" i="7"/>
  <c r="P34" i="7"/>
  <c r="O34" i="7"/>
  <c r="N34" i="7"/>
  <c r="M34" i="7"/>
  <c r="K34" i="7"/>
  <c r="J34" i="7"/>
  <c r="I34" i="7"/>
  <c r="H34" i="7"/>
  <c r="G34" i="7"/>
  <c r="F34" i="7"/>
  <c r="E34" i="7"/>
  <c r="X33" i="7"/>
  <c r="W33" i="7"/>
  <c r="R33" i="7"/>
  <c r="Q33" i="7"/>
  <c r="P33" i="7"/>
  <c r="O33" i="7"/>
  <c r="N33" i="7"/>
  <c r="M33" i="7"/>
  <c r="K33" i="7"/>
  <c r="J33" i="7"/>
  <c r="I33" i="7"/>
  <c r="H33" i="7"/>
  <c r="G33" i="7"/>
  <c r="F33" i="7"/>
  <c r="E33" i="7"/>
  <c r="X32" i="7"/>
  <c r="W32" i="7"/>
  <c r="R32" i="7"/>
  <c r="Q32" i="7"/>
  <c r="P32" i="7"/>
  <c r="O32" i="7"/>
  <c r="N32" i="7"/>
  <c r="M32" i="7"/>
  <c r="K32" i="7"/>
  <c r="J32" i="7"/>
  <c r="I32" i="7"/>
  <c r="H32" i="7"/>
  <c r="G32" i="7"/>
  <c r="F32" i="7"/>
  <c r="E32" i="7"/>
  <c r="X31" i="7"/>
  <c r="W31" i="7"/>
  <c r="R31" i="7"/>
  <c r="Q31" i="7"/>
  <c r="P31" i="7"/>
  <c r="O31" i="7"/>
  <c r="N31" i="7"/>
  <c r="M31" i="7"/>
  <c r="K31" i="7"/>
  <c r="J31" i="7"/>
  <c r="I31" i="7"/>
  <c r="H31" i="7"/>
  <c r="G31" i="7"/>
  <c r="F31" i="7"/>
  <c r="E31" i="7"/>
  <c r="X30" i="7"/>
  <c r="W30" i="7"/>
  <c r="R30" i="7"/>
  <c r="Q30" i="7"/>
  <c r="P30" i="7"/>
  <c r="O30" i="7"/>
  <c r="N30" i="7"/>
  <c r="M30" i="7"/>
  <c r="K30" i="7"/>
  <c r="J30" i="7"/>
  <c r="I30" i="7"/>
  <c r="H30" i="7"/>
  <c r="G30" i="7"/>
  <c r="F30" i="7"/>
  <c r="E30" i="7"/>
  <c r="Y29" i="7"/>
  <c r="X29" i="7"/>
  <c r="W29" i="7"/>
  <c r="R29" i="7"/>
  <c r="Q29" i="7"/>
  <c r="P29" i="7"/>
  <c r="O29" i="7"/>
  <c r="N29" i="7"/>
  <c r="M29" i="7"/>
  <c r="K29" i="7"/>
  <c r="J29" i="7"/>
  <c r="I29" i="7"/>
  <c r="H29" i="7"/>
  <c r="G29" i="7"/>
  <c r="F29" i="7"/>
  <c r="E29" i="7"/>
  <c r="X28" i="7"/>
  <c r="W28" i="7"/>
  <c r="R28" i="7"/>
  <c r="Q28" i="7"/>
  <c r="P28" i="7"/>
  <c r="O28" i="7"/>
  <c r="N28" i="7"/>
  <c r="M28" i="7"/>
  <c r="K28" i="7"/>
  <c r="J28" i="7"/>
  <c r="I28" i="7"/>
  <c r="H28" i="7"/>
  <c r="G28" i="7"/>
  <c r="F28" i="7"/>
  <c r="E28" i="7"/>
  <c r="X27" i="7"/>
  <c r="W27" i="7"/>
  <c r="R27" i="7"/>
  <c r="Q27" i="7"/>
  <c r="P27" i="7"/>
  <c r="O27" i="7"/>
  <c r="N27" i="7"/>
  <c r="M27" i="7"/>
  <c r="K27" i="7"/>
  <c r="J27" i="7"/>
  <c r="I27" i="7"/>
  <c r="H27" i="7"/>
  <c r="G27" i="7"/>
  <c r="F27" i="7"/>
  <c r="E27" i="7"/>
  <c r="X26" i="7"/>
  <c r="W26" i="7"/>
  <c r="R26" i="7"/>
  <c r="Q26" i="7"/>
  <c r="P26" i="7"/>
  <c r="O26" i="7"/>
  <c r="N26" i="7"/>
  <c r="M26" i="7"/>
  <c r="K26" i="7"/>
  <c r="J26" i="7"/>
  <c r="I26" i="7"/>
  <c r="H26" i="7"/>
  <c r="G26" i="7"/>
  <c r="E26" i="7"/>
  <c r="X25" i="7"/>
  <c r="W25" i="7"/>
  <c r="R25" i="7"/>
  <c r="Q25" i="7"/>
  <c r="P25" i="7"/>
  <c r="O25" i="7"/>
  <c r="N25" i="7"/>
  <c r="M25" i="7"/>
  <c r="K25" i="7"/>
  <c r="J25" i="7"/>
  <c r="I25" i="7"/>
  <c r="H25" i="7"/>
  <c r="G25" i="7"/>
  <c r="F25" i="7"/>
  <c r="E25" i="7"/>
  <c r="X24" i="7"/>
  <c r="W24" i="7"/>
  <c r="R24" i="7"/>
  <c r="Q24" i="7"/>
  <c r="P24" i="7"/>
  <c r="O24" i="7"/>
  <c r="N24" i="7"/>
  <c r="M24" i="7"/>
  <c r="K24" i="7"/>
  <c r="J24" i="7"/>
  <c r="I24" i="7"/>
  <c r="H24" i="7"/>
  <c r="G24" i="7"/>
  <c r="F24" i="7"/>
  <c r="E24" i="7"/>
  <c r="X23" i="7"/>
  <c r="W23" i="7"/>
  <c r="R23" i="7"/>
  <c r="Q23" i="7"/>
  <c r="P23" i="7"/>
  <c r="O23" i="7"/>
  <c r="N23" i="7"/>
  <c r="M23" i="7"/>
  <c r="K23" i="7"/>
  <c r="J23" i="7"/>
  <c r="I23" i="7"/>
  <c r="H23" i="7"/>
  <c r="G23" i="7"/>
  <c r="F23" i="7"/>
  <c r="E23" i="7"/>
  <c r="X22" i="7"/>
  <c r="W22" i="7"/>
  <c r="R22" i="7"/>
  <c r="Q22" i="7"/>
  <c r="P22" i="7"/>
  <c r="O22" i="7"/>
  <c r="N22" i="7"/>
  <c r="M22" i="7"/>
  <c r="K22" i="7"/>
  <c r="J22" i="7"/>
  <c r="I22" i="7"/>
  <c r="H22" i="7"/>
  <c r="G22" i="7"/>
  <c r="F22" i="7"/>
  <c r="E22" i="7"/>
  <c r="X21" i="7"/>
  <c r="W21" i="7"/>
  <c r="R21" i="7"/>
  <c r="Q21" i="7"/>
  <c r="P21" i="7"/>
  <c r="O21" i="7"/>
  <c r="N21" i="7"/>
  <c r="M21" i="7"/>
  <c r="K21" i="7"/>
  <c r="J21" i="7"/>
  <c r="I21" i="7"/>
  <c r="H21" i="7"/>
  <c r="G21" i="7"/>
  <c r="F21" i="7"/>
  <c r="E21" i="7"/>
  <c r="X20" i="7"/>
  <c r="W20" i="7"/>
  <c r="R20" i="7"/>
  <c r="Q20" i="7"/>
  <c r="P20" i="7"/>
  <c r="O20" i="7"/>
  <c r="N20" i="7"/>
  <c r="M20" i="7"/>
  <c r="K20" i="7"/>
  <c r="J20" i="7"/>
  <c r="I20" i="7"/>
  <c r="H20" i="7"/>
  <c r="G20" i="7"/>
  <c r="F20" i="7"/>
  <c r="E20" i="7"/>
  <c r="X19" i="7"/>
  <c r="W19" i="7"/>
  <c r="R19" i="7"/>
  <c r="Q19" i="7"/>
  <c r="P19" i="7"/>
  <c r="O19" i="7"/>
  <c r="N19" i="7"/>
  <c r="M19" i="7"/>
  <c r="K19" i="7"/>
  <c r="J19" i="7"/>
  <c r="I19" i="7"/>
  <c r="H19" i="7"/>
  <c r="G19" i="7"/>
  <c r="F19" i="7"/>
  <c r="E19" i="7"/>
  <c r="X18" i="7"/>
  <c r="W18" i="7"/>
  <c r="R18" i="7"/>
  <c r="Q18" i="7"/>
  <c r="P18" i="7"/>
  <c r="O18" i="7"/>
  <c r="N18" i="7"/>
  <c r="M18" i="7"/>
  <c r="K18" i="7"/>
  <c r="J18" i="7"/>
  <c r="I18" i="7"/>
  <c r="H18" i="7"/>
  <c r="G18" i="7"/>
  <c r="F18" i="7"/>
  <c r="E18" i="7"/>
  <c r="X17" i="7"/>
  <c r="W17" i="7"/>
  <c r="R17" i="7"/>
  <c r="Q17" i="7"/>
  <c r="P17" i="7"/>
  <c r="O17" i="7"/>
  <c r="N17" i="7"/>
  <c r="M17" i="7"/>
  <c r="K17" i="7"/>
  <c r="J17" i="7"/>
  <c r="I17" i="7"/>
  <c r="H17" i="7"/>
  <c r="G17" i="7"/>
  <c r="F17" i="7"/>
  <c r="E17" i="7"/>
  <c r="X16" i="7"/>
  <c r="W16" i="7"/>
  <c r="R16" i="7"/>
  <c r="Q16" i="7"/>
  <c r="P16" i="7"/>
  <c r="O16" i="7"/>
  <c r="N16" i="7"/>
  <c r="M16" i="7"/>
  <c r="K16" i="7"/>
  <c r="J16" i="7"/>
  <c r="I16" i="7"/>
  <c r="H16" i="7"/>
  <c r="G16" i="7"/>
  <c r="F16" i="7"/>
  <c r="E16" i="7"/>
  <c r="X15" i="7"/>
  <c r="W15" i="7"/>
  <c r="R15" i="7"/>
  <c r="Q15" i="7"/>
  <c r="P15" i="7"/>
  <c r="O15" i="7"/>
  <c r="N15" i="7"/>
  <c r="M15" i="7"/>
  <c r="K15" i="7"/>
  <c r="J15" i="7"/>
  <c r="I15" i="7"/>
  <c r="H15" i="7"/>
  <c r="G15" i="7"/>
  <c r="F15" i="7"/>
  <c r="E15" i="7"/>
  <c r="X14" i="7"/>
  <c r="W14" i="7"/>
  <c r="R14" i="7"/>
  <c r="Q14" i="7"/>
  <c r="P14" i="7"/>
  <c r="O14" i="7"/>
  <c r="N14" i="7"/>
  <c r="M14" i="7"/>
  <c r="K14" i="7"/>
  <c r="J14" i="7"/>
  <c r="I14" i="7"/>
  <c r="H14" i="7"/>
  <c r="G14" i="7"/>
  <c r="F14" i="7"/>
  <c r="E14" i="7"/>
  <c r="X13" i="7"/>
  <c r="W13" i="7"/>
  <c r="R13" i="7"/>
  <c r="Q13" i="7"/>
  <c r="P13" i="7"/>
  <c r="O13" i="7"/>
  <c r="N13" i="7"/>
  <c r="M13" i="7"/>
  <c r="K13" i="7"/>
  <c r="J13" i="7"/>
  <c r="I13" i="7"/>
  <c r="H13" i="7"/>
  <c r="G13" i="7"/>
  <c r="F13" i="7"/>
  <c r="E13" i="7"/>
  <c r="X12" i="7"/>
  <c r="W12" i="7"/>
  <c r="R12" i="7"/>
  <c r="Q12" i="7"/>
  <c r="P12" i="7"/>
  <c r="O12" i="7"/>
  <c r="N12" i="7"/>
  <c r="M12" i="7"/>
  <c r="K12" i="7"/>
  <c r="J12" i="7"/>
  <c r="I12" i="7"/>
  <c r="H12" i="7"/>
  <c r="G12" i="7"/>
  <c r="F12" i="7"/>
  <c r="E12" i="7"/>
  <c r="X11" i="7"/>
  <c r="W11" i="7"/>
  <c r="R11" i="7"/>
  <c r="Q11" i="7"/>
  <c r="P11" i="7"/>
  <c r="O11" i="7"/>
  <c r="N11" i="7"/>
  <c r="M11" i="7"/>
  <c r="K11" i="7"/>
  <c r="J11" i="7"/>
  <c r="I11" i="7"/>
  <c r="H11" i="7"/>
  <c r="G11" i="7"/>
  <c r="F11" i="7"/>
  <c r="E11" i="7"/>
  <c r="X10" i="7"/>
  <c r="W10" i="7"/>
  <c r="R10" i="7"/>
  <c r="Q10" i="7"/>
  <c r="P10" i="7"/>
  <c r="O10" i="7"/>
  <c r="N10" i="7"/>
  <c r="M10" i="7"/>
  <c r="K10" i="7"/>
  <c r="J10" i="7"/>
  <c r="I10" i="7"/>
  <c r="H10" i="7"/>
  <c r="G10" i="7"/>
  <c r="F10" i="7"/>
  <c r="E10" i="7"/>
  <c r="X9" i="7"/>
  <c r="W9" i="7"/>
  <c r="R9" i="7"/>
  <c r="Q9" i="7"/>
  <c r="P9" i="7"/>
  <c r="O9" i="7"/>
  <c r="N9" i="7"/>
  <c r="M9" i="7"/>
  <c r="K9" i="7"/>
  <c r="J9" i="7"/>
  <c r="I9" i="7"/>
  <c r="H9" i="7"/>
  <c r="G9" i="7"/>
  <c r="F9" i="7"/>
  <c r="E9" i="7"/>
  <c r="X8" i="7"/>
  <c r="W8" i="7"/>
  <c r="R8" i="7"/>
  <c r="Q8" i="7"/>
  <c r="P8" i="7"/>
  <c r="O8" i="7"/>
  <c r="N8" i="7"/>
  <c r="M8" i="7"/>
  <c r="K8" i="7"/>
  <c r="J8" i="7"/>
  <c r="I8" i="7"/>
  <c r="H8" i="7"/>
  <c r="G8" i="7"/>
  <c r="F8" i="7"/>
  <c r="E8" i="7"/>
  <c r="X7" i="7"/>
  <c r="W7" i="7"/>
  <c r="R7" i="7"/>
  <c r="Q7" i="7"/>
  <c r="P7" i="7"/>
  <c r="O7" i="7"/>
  <c r="N7" i="7"/>
  <c r="M7" i="7"/>
  <c r="K7" i="7"/>
  <c r="J7" i="7"/>
  <c r="I7" i="7"/>
  <c r="H7" i="7"/>
  <c r="G7" i="7"/>
  <c r="F7" i="7"/>
  <c r="E7" i="7"/>
  <c r="X6" i="7"/>
  <c r="W6" i="7"/>
  <c r="R6" i="7"/>
  <c r="Q6" i="7"/>
  <c r="P6" i="7"/>
  <c r="O6" i="7"/>
  <c r="N6" i="7"/>
  <c r="M6" i="7"/>
  <c r="K6" i="7"/>
  <c r="J6" i="7"/>
  <c r="I6" i="7"/>
  <c r="H6" i="7"/>
  <c r="G6" i="7"/>
  <c r="F6" i="7"/>
  <c r="E6" i="7"/>
  <c r="X5" i="7"/>
  <c r="W5" i="7"/>
  <c r="R5" i="7"/>
  <c r="Q5" i="7"/>
  <c r="P5" i="7"/>
  <c r="O5" i="7"/>
  <c r="N5" i="7"/>
  <c r="M5" i="7"/>
  <c r="K5" i="7"/>
  <c r="J5" i="7"/>
  <c r="I5" i="7"/>
  <c r="H5" i="7"/>
  <c r="G5" i="7"/>
  <c r="F5" i="7"/>
  <c r="E5" i="7"/>
  <c r="X39" i="3"/>
  <c r="W39" i="3"/>
  <c r="P39" i="3"/>
  <c r="S39" i="3"/>
  <c r="R39" i="3"/>
  <c r="O39" i="3"/>
  <c r="N39" i="3"/>
  <c r="M39" i="3"/>
  <c r="K39" i="3"/>
  <c r="J39" i="3"/>
  <c r="I39" i="3"/>
  <c r="H39" i="3"/>
  <c r="G39" i="3"/>
  <c r="F39" i="3"/>
  <c r="E39" i="3"/>
  <c r="W38" i="3"/>
  <c r="P38" i="3"/>
  <c r="S38" i="3"/>
  <c r="R38" i="3"/>
  <c r="O38" i="3"/>
  <c r="N38" i="3"/>
  <c r="M38" i="3"/>
  <c r="K38" i="3"/>
  <c r="J38" i="3"/>
  <c r="I38" i="3"/>
  <c r="H38" i="3"/>
  <c r="G38" i="3"/>
  <c r="F38" i="3"/>
  <c r="E38" i="3"/>
  <c r="X37" i="3"/>
  <c r="W37" i="3"/>
  <c r="P37" i="3"/>
  <c r="S37" i="3"/>
  <c r="R37" i="3"/>
  <c r="O37" i="3"/>
  <c r="N37" i="3"/>
  <c r="M37" i="3"/>
  <c r="K37" i="3"/>
  <c r="J37" i="3"/>
  <c r="I37" i="3"/>
  <c r="H37" i="3"/>
  <c r="G37" i="3"/>
  <c r="F37" i="3"/>
  <c r="E37" i="3"/>
  <c r="X36" i="3"/>
  <c r="W36" i="3"/>
  <c r="P36" i="3"/>
  <c r="S36" i="3"/>
  <c r="R36" i="3"/>
  <c r="O36" i="3"/>
  <c r="N36" i="3"/>
  <c r="M36" i="3"/>
  <c r="K36" i="3"/>
  <c r="J36" i="3"/>
  <c r="I36" i="3"/>
  <c r="H36" i="3"/>
  <c r="G36" i="3"/>
  <c r="F36" i="3"/>
  <c r="E36" i="3"/>
  <c r="X35" i="3"/>
  <c r="W35" i="3"/>
  <c r="P35" i="3"/>
  <c r="S35" i="3"/>
  <c r="R35" i="3"/>
  <c r="O35" i="3"/>
  <c r="N35" i="3"/>
  <c r="M35" i="3"/>
  <c r="K35" i="3"/>
  <c r="J35" i="3"/>
  <c r="I35" i="3"/>
  <c r="H35" i="3"/>
  <c r="G35" i="3"/>
  <c r="F35" i="3"/>
  <c r="E35" i="3"/>
  <c r="X34" i="3"/>
  <c r="W34" i="3"/>
  <c r="P34" i="3"/>
  <c r="S34" i="3"/>
  <c r="R34" i="3"/>
  <c r="O34" i="3"/>
  <c r="N34" i="3"/>
  <c r="M34" i="3"/>
  <c r="K34" i="3"/>
  <c r="J34" i="3"/>
  <c r="I34" i="3"/>
  <c r="H34" i="3"/>
  <c r="G34" i="3"/>
  <c r="F34" i="3"/>
  <c r="E34" i="3"/>
  <c r="X33" i="3"/>
  <c r="W33" i="3"/>
  <c r="P33" i="3"/>
  <c r="S33" i="3"/>
  <c r="R33" i="3"/>
  <c r="O33" i="3"/>
  <c r="N33" i="3"/>
  <c r="M33" i="3"/>
  <c r="K33" i="3"/>
  <c r="J33" i="3"/>
  <c r="I33" i="3"/>
  <c r="H33" i="3"/>
  <c r="G33" i="3"/>
  <c r="F33" i="3"/>
  <c r="E33" i="3"/>
  <c r="X32" i="3"/>
  <c r="W32" i="3"/>
  <c r="P32" i="3"/>
  <c r="S32" i="3"/>
  <c r="R32" i="3"/>
  <c r="O32" i="3"/>
  <c r="N32" i="3"/>
  <c r="M32" i="3"/>
  <c r="K32" i="3"/>
  <c r="J32" i="3"/>
  <c r="I32" i="3"/>
  <c r="H32" i="3"/>
  <c r="G32" i="3"/>
  <c r="F32" i="3"/>
  <c r="E32" i="3"/>
  <c r="X31" i="3"/>
  <c r="W31" i="3"/>
  <c r="P31" i="3"/>
  <c r="S31" i="3"/>
  <c r="R31" i="3"/>
  <c r="O31" i="3"/>
  <c r="N31" i="3"/>
  <c r="M31" i="3"/>
  <c r="K31" i="3"/>
  <c r="J31" i="3"/>
  <c r="I31" i="3"/>
  <c r="H31" i="3"/>
  <c r="G31" i="3"/>
  <c r="F31" i="3"/>
  <c r="E31" i="3"/>
  <c r="X30" i="3"/>
  <c r="W30" i="3"/>
  <c r="P30" i="3"/>
  <c r="S30" i="3"/>
  <c r="R30" i="3"/>
  <c r="O30" i="3"/>
  <c r="N30" i="3"/>
  <c r="M30" i="3"/>
  <c r="K30" i="3"/>
  <c r="J30" i="3"/>
  <c r="I30" i="3"/>
  <c r="H30" i="3"/>
  <c r="G30" i="3"/>
  <c r="F30" i="3"/>
  <c r="E30" i="3"/>
  <c r="X29" i="3"/>
  <c r="W29" i="3"/>
  <c r="P29" i="3"/>
  <c r="S29" i="3"/>
  <c r="R29" i="3"/>
  <c r="O29" i="3"/>
  <c r="N29" i="3"/>
  <c r="M29" i="3"/>
  <c r="K29" i="3"/>
  <c r="J29" i="3"/>
  <c r="I29" i="3"/>
  <c r="H29" i="3"/>
  <c r="G29" i="3"/>
  <c r="F29" i="3"/>
  <c r="E29" i="3"/>
  <c r="X28" i="3"/>
  <c r="W28" i="3"/>
  <c r="P28" i="3"/>
  <c r="S28" i="3"/>
  <c r="R28" i="3"/>
  <c r="O28" i="3"/>
  <c r="N28" i="3"/>
  <c r="M28" i="3"/>
  <c r="K28" i="3"/>
  <c r="J28" i="3"/>
  <c r="I28" i="3"/>
  <c r="H28" i="3"/>
  <c r="G28" i="3"/>
  <c r="F28" i="3"/>
  <c r="E28" i="3"/>
  <c r="X27" i="3"/>
  <c r="W27" i="3"/>
  <c r="P27" i="3"/>
  <c r="S27" i="3"/>
  <c r="R27" i="3"/>
  <c r="O27" i="3"/>
  <c r="N27" i="3"/>
  <c r="M27" i="3"/>
  <c r="K27" i="3"/>
  <c r="J27" i="3"/>
  <c r="I27" i="3"/>
  <c r="H27" i="3"/>
  <c r="G27" i="3"/>
  <c r="F27" i="3"/>
  <c r="E27" i="3"/>
  <c r="X26" i="3"/>
  <c r="W26" i="3"/>
  <c r="P26" i="3"/>
  <c r="S26" i="3"/>
  <c r="R26" i="3"/>
  <c r="O26" i="3"/>
  <c r="N26" i="3"/>
  <c r="M26" i="3"/>
  <c r="K26" i="3"/>
  <c r="J26" i="3"/>
  <c r="I26" i="3"/>
  <c r="H26" i="3"/>
  <c r="G26" i="3"/>
  <c r="F26" i="3"/>
  <c r="E26" i="3"/>
  <c r="X25" i="3"/>
  <c r="W25" i="3"/>
  <c r="P25" i="3"/>
  <c r="S25" i="3"/>
  <c r="R25" i="3"/>
  <c r="O25" i="3"/>
  <c r="N25" i="3"/>
  <c r="M25" i="3"/>
  <c r="K25" i="3"/>
  <c r="J25" i="3"/>
  <c r="I25" i="3"/>
  <c r="H25" i="3"/>
  <c r="G25" i="3"/>
  <c r="F25" i="3"/>
  <c r="E25" i="3"/>
  <c r="X24" i="3"/>
  <c r="W24" i="3"/>
  <c r="P24" i="3"/>
  <c r="S24" i="3"/>
  <c r="R24" i="3"/>
  <c r="O24" i="3"/>
  <c r="N24" i="3"/>
  <c r="M24" i="3"/>
  <c r="K24" i="3"/>
  <c r="J24" i="3"/>
  <c r="I24" i="3"/>
  <c r="H24" i="3"/>
  <c r="G24" i="3"/>
  <c r="F24" i="3"/>
  <c r="E24" i="3"/>
  <c r="X23" i="3"/>
  <c r="W23" i="3"/>
  <c r="P23" i="3"/>
  <c r="S23" i="3"/>
  <c r="R23" i="3"/>
  <c r="O23" i="3"/>
  <c r="N23" i="3"/>
  <c r="M23" i="3"/>
  <c r="K23" i="3"/>
  <c r="J23" i="3"/>
  <c r="I23" i="3"/>
  <c r="H23" i="3"/>
  <c r="G23" i="3"/>
  <c r="F23" i="3"/>
  <c r="E23" i="3"/>
  <c r="X22" i="3"/>
  <c r="W22" i="3"/>
  <c r="P22" i="3"/>
  <c r="S22" i="3"/>
  <c r="R22" i="3"/>
  <c r="O22" i="3"/>
  <c r="N22" i="3"/>
  <c r="M22" i="3"/>
  <c r="K22" i="3"/>
  <c r="J22" i="3"/>
  <c r="I22" i="3"/>
  <c r="H22" i="3"/>
  <c r="G22" i="3"/>
  <c r="F22" i="3"/>
  <c r="E22" i="3"/>
  <c r="X21" i="3"/>
  <c r="W21" i="3"/>
  <c r="P21" i="3"/>
  <c r="S21" i="3"/>
  <c r="R21" i="3"/>
  <c r="O21" i="3"/>
  <c r="N21" i="3"/>
  <c r="M21" i="3"/>
  <c r="K21" i="3"/>
  <c r="J21" i="3"/>
  <c r="I21" i="3"/>
  <c r="H21" i="3"/>
  <c r="G21" i="3"/>
  <c r="F21" i="3"/>
  <c r="E21" i="3"/>
  <c r="X20" i="3"/>
  <c r="W20" i="3"/>
  <c r="P20" i="3"/>
  <c r="S20" i="3"/>
  <c r="R20" i="3"/>
  <c r="O20" i="3"/>
  <c r="N20" i="3"/>
  <c r="M20" i="3"/>
  <c r="K20" i="3"/>
  <c r="J20" i="3"/>
  <c r="I20" i="3"/>
  <c r="H20" i="3"/>
  <c r="G20" i="3"/>
  <c r="F20" i="3"/>
  <c r="E20" i="3"/>
  <c r="X19" i="3"/>
  <c r="W19" i="3"/>
  <c r="P19" i="3"/>
  <c r="S19" i="3"/>
  <c r="R19" i="3"/>
  <c r="O19" i="3"/>
  <c r="N19" i="3"/>
  <c r="M19" i="3"/>
  <c r="K19" i="3"/>
  <c r="J19" i="3"/>
  <c r="I19" i="3"/>
  <c r="H19" i="3"/>
  <c r="G19" i="3"/>
  <c r="F19" i="3"/>
  <c r="E19" i="3"/>
  <c r="X18" i="3"/>
  <c r="W18" i="3"/>
  <c r="P18" i="3"/>
  <c r="S18" i="3"/>
  <c r="R18" i="3"/>
  <c r="O18" i="3"/>
  <c r="N18" i="3"/>
  <c r="M18" i="3"/>
  <c r="K18" i="3"/>
  <c r="J18" i="3"/>
  <c r="I18" i="3"/>
  <c r="H18" i="3"/>
  <c r="G18" i="3"/>
  <c r="F18" i="3"/>
  <c r="E18" i="3"/>
  <c r="X17" i="3"/>
  <c r="W17" i="3"/>
  <c r="P17" i="3"/>
  <c r="S17" i="3"/>
  <c r="R17" i="3"/>
  <c r="O17" i="3"/>
  <c r="N17" i="3"/>
  <c r="M17" i="3"/>
  <c r="K17" i="3"/>
  <c r="J17" i="3"/>
  <c r="I17" i="3"/>
  <c r="H17" i="3"/>
  <c r="G17" i="3"/>
  <c r="F17" i="3"/>
  <c r="E17" i="3"/>
  <c r="X16" i="3"/>
  <c r="W16" i="3"/>
  <c r="P16" i="3"/>
  <c r="S16" i="3"/>
  <c r="R16" i="3"/>
  <c r="O16" i="3"/>
  <c r="N16" i="3"/>
  <c r="M16" i="3"/>
  <c r="K16" i="3"/>
  <c r="J16" i="3"/>
  <c r="I16" i="3"/>
  <c r="H16" i="3"/>
  <c r="G16" i="3"/>
  <c r="F16" i="3"/>
  <c r="E16" i="3"/>
  <c r="X15" i="3"/>
  <c r="W15" i="3"/>
  <c r="P15" i="3"/>
  <c r="S15" i="3"/>
  <c r="R15" i="3"/>
  <c r="O15" i="3"/>
  <c r="N15" i="3"/>
  <c r="M15" i="3"/>
  <c r="K15" i="3"/>
  <c r="J15" i="3"/>
  <c r="I15" i="3"/>
  <c r="H15" i="3"/>
  <c r="G15" i="3"/>
  <c r="F15" i="3"/>
  <c r="E15" i="3"/>
  <c r="X14" i="3"/>
  <c r="W14" i="3"/>
  <c r="P14" i="3"/>
  <c r="S14" i="3"/>
  <c r="R14" i="3"/>
  <c r="O14" i="3"/>
  <c r="N14" i="3"/>
  <c r="M14" i="3"/>
  <c r="K14" i="3"/>
  <c r="J14" i="3"/>
  <c r="I14" i="3"/>
  <c r="H14" i="3"/>
  <c r="G14" i="3"/>
  <c r="F14" i="3"/>
  <c r="E14" i="3"/>
  <c r="X13" i="3"/>
  <c r="W13" i="3"/>
  <c r="P13" i="3"/>
  <c r="S13" i="3"/>
  <c r="R13" i="3"/>
  <c r="O13" i="3"/>
  <c r="N13" i="3"/>
  <c r="M13" i="3"/>
  <c r="K13" i="3"/>
  <c r="J13" i="3"/>
  <c r="I13" i="3"/>
  <c r="H13" i="3"/>
  <c r="G13" i="3"/>
  <c r="F13" i="3"/>
  <c r="E13" i="3"/>
  <c r="X12" i="3"/>
  <c r="W12" i="3"/>
  <c r="P12" i="3"/>
  <c r="S12" i="3"/>
  <c r="R12" i="3"/>
  <c r="O12" i="3"/>
  <c r="N12" i="3"/>
  <c r="M12" i="3"/>
  <c r="K12" i="3"/>
  <c r="J12" i="3"/>
  <c r="I12" i="3"/>
  <c r="H12" i="3"/>
  <c r="G12" i="3"/>
  <c r="F12" i="3"/>
  <c r="E12" i="3"/>
  <c r="X11" i="3"/>
  <c r="W11" i="3"/>
  <c r="P11" i="3"/>
  <c r="S11" i="3"/>
  <c r="R11" i="3"/>
  <c r="O11" i="3"/>
  <c r="N11" i="3"/>
  <c r="M11" i="3"/>
  <c r="K11" i="3"/>
  <c r="J11" i="3"/>
  <c r="I11" i="3"/>
  <c r="H11" i="3"/>
  <c r="G11" i="3"/>
  <c r="F11" i="3"/>
  <c r="E11" i="3"/>
  <c r="X10" i="3"/>
  <c r="W10" i="3"/>
  <c r="P10" i="3"/>
  <c r="S10" i="3"/>
  <c r="R10" i="3"/>
  <c r="O10" i="3"/>
  <c r="N10" i="3"/>
  <c r="M10" i="3"/>
  <c r="K10" i="3"/>
  <c r="J10" i="3"/>
  <c r="I10" i="3"/>
  <c r="H10" i="3"/>
  <c r="G10" i="3"/>
  <c r="F10" i="3"/>
  <c r="E10" i="3"/>
  <c r="X9" i="3"/>
  <c r="W9" i="3"/>
  <c r="P9" i="3"/>
  <c r="S9" i="3"/>
  <c r="R9" i="3"/>
  <c r="O9" i="3"/>
  <c r="N9" i="3"/>
  <c r="M9" i="3"/>
  <c r="K9" i="3"/>
  <c r="J9" i="3"/>
  <c r="I9" i="3"/>
  <c r="H9" i="3"/>
  <c r="G9" i="3"/>
  <c r="F9" i="3"/>
  <c r="E9" i="3"/>
  <c r="X8" i="3"/>
  <c r="W8" i="3"/>
  <c r="P8" i="3"/>
  <c r="S8" i="3"/>
  <c r="R8" i="3"/>
  <c r="O8" i="3"/>
  <c r="N8" i="3"/>
  <c r="M8" i="3"/>
  <c r="K8" i="3"/>
  <c r="J8" i="3"/>
  <c r="I8" i="3"/>
  <c r="H8" i="3"/>
  <c r="G8" i="3"/>
  <c r="F8" i="3"/>
  <c r="E8" i="3"/>
  <c r="X7" i="3"/>
  <c r="W7" i="3"/>
  <c r="P7" i="3"/>
  <c r="S7" i="3"/>
  <c r="R7" i="3"/>
  <c r="O7" i="3"/>
  <c r="N7" i="3"/>
  <c r="M7" i="3"/>
  <c r="K7" i="3"/>
  <c r="J7" i="3"/>
  <c r="I7" i="3"/>
  <c r="H7" i="3"/>
  <c r="G7" i="3"/>
  <c r="F7" i="3"/>
  <c r="E7" i="3"/>
  <c r="X6" i="3"/>
  <c r="W6" i="3"/>
  <c r="P6" i="3"/>
  <c r="S6" i="3"/>
  <c r="R6" i="3"/>
  <c r="O6" i="3"/>
  <c r="N6" i="3"/>
  <c r="M6" i="3"/>
  <c r="K6" i="3"/>
  <c r="J6" i="3"/>
  <c r="I6" i="3"/>
  <c r="H6" i="3"/>
  <c r="G6" i="3"/>
  <c r="F6" i="3"/>
  <c r="E6" i="3"/>
  <c r="X5" i="3"/>
  <c r="W5" i="3"/>
  <c r="P5" i="3"/>
  <c r="S5" i="3"/>
  <c r="R5" i="3"/>
  <c r="O5" i="3"/>
  <c r="N5" i="3"/>
  <c r="M5" i="3"/>
  <c r="K5" i="3"/>
  <c r="J5" i="3"/>
  <c r="I5" i="3"/>
  <c r="H5" i="3"/>
  <c r="G5" i="3"/>
  <c r="F5" i="3"/>
  <c r="E5" i="3"/>
  <c r="L107" i="8"/>
  <c r="L105" i="8"/>
  <c r="Y94" i="8"/>
  <c r="X94" i="8"/>
  <c r="L92" i="8"/>
  <c r="Y91" i="8"/>
  <c r="AA90" i="8"/>
  <c r="X90" i="8"/>
  <c r="X91" i="8" s="1"/>
  <c r="V90" i="8"/>
  <c r="U90" i="8"/>
  <c r="T90" i="8"/>
  <c r="Q90" i="8"/>
  <c r="O90" i="8"/>
  <c r="N90" i="8"/>
  <c r="M90" i="8"/>
  <c r="L90" i="8"/>
  <c r="K90" i="8"/>
  <c r="J90" i="8"/>
  <c r="I90" i="8"/>
  <c r="H90" i="8"/>
  <c r="G90" i="8"/>
  <c r="E90" i="8"/>
  <c r="X89" i="8"/>
  <c r="Z88" i="8"/>
  <c r="AC79" i="8"/>
  <c r="Y79" i="8"/>
  <c r="X79" i="8"/>
  <c r="AC78" i="8"/>
  <c r="Y78" i="8"/>
  <c r="Q74" i="8"/>
  <c r="R70" i="8"/>
  <c r="Q70" i="8"/>
  <c r="Q63" i="8"/>
  <c r="O59" i="8"/>
  <c r="X46" i="8"/>
  <c r="G46" i="8"/>
  <c r="X42" i="8"/>
  <c r="W40" i="8"/>
  <c r="W94" i="8" s="1"/>
  <c r="W96" i="8" s="1"/>
  <c r="S99" i="8"/>
  <c r="R99" i="8"/>
  <c r="O40" i="8"/>
  <c r="O79" i="8" s="1"/>
  <c r="N40" i="8"/>
  <c r="N79" i="8" s="1"/>
  <c r="M40" i="8"/>
  <c r="M84" i="8" s="1"/>
  <c r="K40" i="8"/>
  <c r="K84" i="8" s="1"/>
  <c r="J40" i="8"/>
  <c r="J99" i="8" s="1"/>
  <c r="I40" i="8"/>
  <c r="I84" i="8" s="1"/>
  <c r="H40" i="8"/>
  <c r="H84" i="8" s="1"/>
  <c r="G40" i="8"/>
  <c r="G42" i="8" s="1"/>
  <c r="F40" i="8"/>
  <c r="F99" i="8" s="1"/>
  <c r="E40" i="8"/>
  <c r="Y39" i="8"/>
  <c r="V39" i="8"/>
  <c r="V88" i="7" s="1"/>
  <c r="U39" i="8"/>
  <c r="U88" i="7" s="1"/>
  <c r="T39" i="8"/>
  <c r="T88" i="7" s="1"/>
  <c r="L39" i="8"/>
  <c r="L88" i="7" s="1"/>
  <c r="Y38" i="8"/>
  <c r="V38" i="8"/>
  <c r="V87" i="7" s="1"/>
  <c r="U38" i="8"/>
  <c r="U87" i="7" s="1"/>
  <c r="T38" i="8"/>
  <c r="T87" i="7" s="1"/>
  <c r="S38" i="7"/>
  <c r="L38" i="8"/>
  <c r="L87" i="7" s="1"/>
  <c r="Y37" i="8"/>
  <c r="V37" i="8"/>
  <c r="V86" i="7" s="1"/>
  <c r="U37" i="8"/>
  <c r="U86" i="7" s="1"/>
  <c r="T37" i="8"/>
  <c r="T86" i="7" s="1"/>
  <c r="L37" i="8"/>
  <c r="L86" i="7" s="1"/>
  <c r="Y36" i="8"/>
  <c r="V36" i="8"/>
  <c r="V85" i="7" s="1"/>
  <c r="U36" i="8"/>
  <c r="U85" i="7" s="1"/>
  <c r="T36" i="8"/>
  <c r="T85" i="7" s="1"/>
  <c r="L36" i="8"/>
  <c r="L85" i="7" s="1"/>
  <c r="Y35" i="8"/>
  <c r="V35" i="8"/>
  <c r="V84" i="7" s="1"/>
  <c r="U35" i="8"/>
  <c r="U84" i="7" s="1"/>
  <c r="T35" i="8"/>
  <c r="T84" i="7" s="1"/>
  <c r="L35" i="8"/>
  <c r="L84" i="7" s="1"/>
  <c r="Y34" i="8"/>
  <c r="V34" i="8"/>
  <c r="V83" i="7" s="1"/>
  <c r="U34" i="8"/>
  <c r="U83" i="7" s="1"/>
  <c r="T34" i="8"/>
  <c r="T83" i="7" s="1"/>
  <c r="L34" i="8"/>
  <c r="L83" i="7" s="1"/>
  <c r="Y33" i="8"/>
  <c r="V33" i="8"/>
  <c r="V82" i="7" s="1"/>
  <c r="U33" i="8"/>
  <c r="U82" i="7" s="1"/>
  <c r="T33" i="8"/>
  <c r="T82" i="7" s="1"/>
  <c r="L33" i="8"/>
  <c r="L82" i="7" s="1"/>
  <c r="Y32" i="8"/>
  <c r="V32" i="8"/>
  <c r="V81" i="7" s="1"/>
  <c r="U32" i="8"/>
  <c r="U81" i="7" s="1"/>
  <c r="T32" i="8"/>
  <c r="T81" i="7" s="1"/>
  <c r="L32" i="8"/>
  <c r="L81" i="7" s="1"/>
  <c r="Y31" i="8"/>
  <c r="V31" i="8"/>
  <c r="V80" i="7" s="1"/>
  <c r="U31" i="8"/>
  <c r="U80" i="7" s="1"/>
  <c r="T31" i="8"/>
  <c r="T80" i="7" s="1"/>
  <c r="L31" i="8"/>
  <c r="L80" i="7" s="1"/>
  <c r="Y30" i="8"/>
  <c r="V30" i="8"/>
  <c r="V79" i="7" s="1"/>
  <c r="U30" i="8"/>
  <c r="U79" i="7" s="1"/>
  <c r="T30" i="8"/>
  <c r="T79" i="7" s="1"/>
  <c r="L30" i="8"/>
  <c r="L79" i="7" s="1"/>
  <c r="Z29" i="8"/>
  <c r="Z78" i="7" s="1"/>
  <c r="V29" i="8"/>
  <c r="V78" i="7" s="1"/>
  <c r="U29" i="8"/>
  <c r="U78" i="7" s="1"/>
  <c r="T29" i="8"/>
  <c r="T78" i="7" s="1"/>
  <c r="L29" i="8"/>
  <c r="L78" i="7" s="1"/>
  <c r="V28" i="8"/>
  <c r="V77" i="7" s="1"/>
  <c r="U28" i="8"/>
  <c r="U77" i="7" s="1"/>
  <c r="T28" i="8"/>
  <c r="T77" i="7" s="1"/>
  <c r="L28" i="8"/>
  <c r="L77" i="7" s="1"/>
  <c r="Y27" i="8"/>
  <c r="V27" i="8"/>
  <c r="V76" i="7" s="1"/>
  <c r="U27" i="8"/>
  <c r="U76" i="7" s="1"/>
  <c r="T27" i="8"/>
  <c r="T76" i="7" s="1"/>
  <c r="L27" i="8"/>
  <c r="L76" i="7" s="1"/>
  <c r="Y26" i="8"/>
  <c r="V26" i="8"/>
  <c r="V75" i="7" s="1"/>
  <c r="U26" i="8"/>
  <c r="U75" i="7" s="1"/>
  <c r="T26" i="8"/>
  <c r="T75" i="7" s="1"/>
  <c r="L26" i="8"/>
  <c r="L75" i="7" s="1"/>
  <c r="Y25" i="8"/>
  <c r="V25" i="8"/>
  <c r="V74" i="7" s="1"/>
  <c r="U25" i="8"/>
  <c r="U74" i="7" s="1"/>
  <c r="T25" i="8"/>
  <c r="T74" i="7" s="1"/>
  <c r="L25" i="8"/>
  <c r="L74" i="7" s="1"/>
  <c r="Y24" i="8"/>
  <c r="V24" i="8"/>
  <c r="V73" i="7" s="1"/>
  <c r="U24" i="8"/>
  <c r="U73" i="7" s="1"/>
  <c r="T24" i="8"/>
  <c r="T73" i="7" s="1"/>
  <c r="L24" i="8"/>
  <c r="L73" i="7" s="1"/>
  <c r="Y23" i="8"/>
  <c r="V23" i="8"/>
  <c r="V72" i="7" s="1"/>
  <c r="U23" i="8"/>
  <c r="U72" i="7" s="1"/>
  <c r="T23" i="8"/>
  <c r="T72" i="7" s="1"/>
  <c r="L23" i="8"/>
  <c r="L72" i="7" s="1"/>
  <c r="Y22" i="8"/>
  <c r="V22" i="8"/>
  <c r="V71" i="7" s="1"/>
  <c r="U22" i="8"/>
  <c r="U71" i="7" s="1"/>
  <c r="T22" i="8"/>
  <c r="L22" i="8"/>
  <c r="L71" i="7" s="1"/>
  <c r="Y21" i="8"/>
  <c r="V21" i="8"/>
  <c r="V70" i="7" s="1"/>
  <c r="U21" i="8"/>
  <c r="U70" i="7" s="1"/>
  <c r="T21" i="8"/>
  <c r="T70" i="7" s="1"/>
  <c r="L21" i="8"/>
  <c r="L70" i="7" s="1"/>
  <c r="Y20" i="8"/>
  <c r="V20" i="8"/>
  <c r="V69" i="7" s="1"/>
  <c r="U20" i="8"/>
  <c r="U69" i="7" s="1"/>
  <c r="T20" i="8"/>
  <c r="T69" i="7" s="1"/>
  <c r="L20" i="8"/>
  <c r="L69" i="7" s="1"/>
  <c r="V19" i="8"/>
  <c r="V68" i="7" s="1"/>
  <c r="U19" i="8"/>
  <c r="U68" i="7" s="1"/>
  <c r="T19" i="8"/>
  <c r="T68" i="7" s="1"/>
  <c r="Q19" i="8"/>
  <c r="Q68" i="7" s="1"/>
  <c r="L19" i="8"/>
  <c r="L68" i="7" s="1"/>
  <c r="Y18" i="8"/>
  <c r="V18" i="8"/>
  <c r="V67" i="7" s="1"/>
  <c r="U18" i="8"/>
  <c r="U67" i="7" s="1"/>
  <c r="T18" i="8"/>
  <c r="T67" i="7" s="1"/>
  <c r="Q18" i="8"/>
  <c r="L18" i="8"/>
  <c r="L67" i="7" s="1"/>
  <c r="Y17" i="8"/>
  <c r="V17" i="8"/>
  <c r="V66" i="7" s="1"/>
  <c r="U17" i="8"/>
  <c r="U66" i="7" s="1"/>
  <c r="T17" i="8"/>
  <c r="T66" i="7" s="1"/>
  <c r="Q17" i="8"/>
  <c r="Q66" i="7" s="1"/>
  <c r="L17" i="8"/>
  <c r="Y16" i="8"/>
  <c r="V16" i="8"/>
  <c r="V65" i="7" s="1"/>
  <c r="U16" i="8"/>
  <c r="U65" i="7" s="1"/>
  <c r="T16" i="8"/>
  <c r="T65" i="7" s="1"/>
  <c r="Q16" i="8"/>
  <c r="Q65" i="7" s="1"/>
  <c r="L16" i="8"/>
  <c r="L65" i="7" s="1"/>
  <c r="Y15" i="8"/>
  <c r="V15" i="8"/>
  <c r="V64" i="7" s="1"/>
  <c r="U15" i="8"/>
  <c r="U64" i="7" s="1"/>
  <c r="T15" i="8"/>
  <c r="T64" i="7" s="1"/>
  <c r="Q15" i="3"/>
  <c r="L15" i="8"/>
  <c r="L64" i="7" s="1"/>
  <c r="Y14" i="8"/>
  <c r="V14" i="8"/>
  <c r="V63" i="7" s="1"/>
  <c r="U14" i="8"/>
  <c r="U63" i="7" s="1"/>
  <c r="T14" i="8"/>
  <c r="T63" i="7" s="1"/>
  <c r="Q14" i="8"/>
  <c r="Q63" i="7" s="1"/>
  <c r="L14" i="8"/>
  <c r="L63" i="7" s="1"/>
  <c r="Y13" i="8"/>
  <c r="V13" i="8"/>
  <c r="V62" i="7" s="1"/>
  <c r="U13" i="8"/>
  <c r="U62" i="7" s="1"/>
  <c r="T13" i="8"/>
  <c r="T62" i="7" s="1"/>
  <c r="L13" i="8"/>
  <c r="L62" i="7" s="1"/>
  <c r="Y12" i="8"/>
  <c r="V12" i="8"/>
  <c r="V61" i="7" s="1"/>
  <c r="U12" i="8"/>
  <c r="U61" i="7" s="1"/>
  <c r="T12" i="8"/>
  <c r="T61" i="7" s="1"/>
  <c r="Q12" i="8"/>
  <c r="Q61" i="7" s="1"/>
  <c r="L12" i="8"/>
  <c r="L61" i="7" s="1"/>
  <c r="Y11" i="8"/>
  <c r="V11" i="8"/>
  <c r="V60" i="7" s="1"/>
  <c r="U11" i="8"/>
  <c r="U60" i="7" s="1"/>
  <c r="T11" i="8"/>
  <c r="T60" i="7" s="1"/>
  <c r="Q11" i="8"/>
  <c r="Q60" i="7" s="1"/>
  <c r="L11" i="8"/>
  <c r="L60" i="7" s="1"/>
  <c r="V10" i="8"/>
  <c r="V59" i="7" s="1"/>
  <c r="U10" i="8"/>
  <c r="U59" i="7" s="1"/>
  <c r="T10" i="8"/>
  <c r="T59" i="7" s="1"/>
  <c r="Q10" i="8"/>
  <c r="Q59" i="7" s="1"/>
  <c r="L10" i="8"/>
  <c r="L59" i="7" s="1"/>
  <c r="Y9" i="8"/>
  <c r="V9" i="8"/>
  <c r="V58" i="7" s="1"/>
  <c r="U9" i="8"/>
  <c r="U58" i="7" s="1"/>
  <c r="T9" i="8"/>
  <c r="T58" i="7" s="1"/>
  <c r="Q9" i="8"/>
  <c r="Q58" i="7" s="1"/>
  <c r="L9" i="8"/>
  <c r="L58" i="7" s="1"/>
  <c r="V8" i="8"/>
  <c r="V57" i="7" s="1"/>
  <c r="U8" i="8"/>
  <c r="U57" i="7" s="1"/>
  <c r="T8" i="8"/>
  <c r="T57" i="7" s="1"/>
  <c r="Q8" i="8"/>
  <c r="Q57" i="7" s="1"/>
  <c r="L8" i="8"/>
  <c r="L57" i="7" s="1"/>
  <c r="Y7" i="8"/>
  <c r="V7" i="8"/>
  <c r="V56" i="7" s="1"/>
  <c r="U7" i="8"/>
  <c r="U56" i="7" s="1"/>
  <c r="T7" i="8"/>
  <c r="T56" i="7" s="1"/>
  <c r="Q7" i="8"/>
  <c r="Q56" i="7" s="1"/>
  <c r="L7" i="8"/>
  <c r="L56" i="7" s="1"/>
  <c r="Y6" i="8"/>
  <c r="V6" i="8"/>
  <c r="V55" i="7" s="1"/>
  <c r="U6" i="8"/>
  <c r="U55" i="7" s="1"/>
  <c r="T6" i="8"/>
  <c r="T55" i="7" s="1"/>
  <c r="Q6" i="8"/>
  <c r="Q55" i="7" s="1"/>
  <c r="L6" i="8"/>
  <c r="L55" i="7" s="1"/>
  <c r="V5" i="8"/>
  <c r="V54" i="7" s="1"/>
  <c r="U5" i="8"/>
  <c r="U54" i="7" s="1"/>
  <c r="L5" i="8"/>
  <c r="L54" i="7" s="1"/>
  <c r="Y2" i="8"/>
  <c r="S24" i="7" l="1"/>
  <c r="S39" i="7"/>
  <c r="E52" i="8"/>
  <c r="E60" i="8" s="1"/>
  <c r="Q38" i="3"/>
  <c r="S27" i="7"/>
  <c r="Q37" i="3"/>
  <c r="Y14" i="3"/>
  <c r="Y63" i="7"/>
  <c r="Y16" i="3"/>
  <c r="Y65" i="7"/>
  <c r="Y67" i="7"/>
  <c r="Y18" i="3"/>
  <c r="Y25" i="3"/>
  <c r="Y74" i="7"/>
  <c r="Y30" i="3"/>
  <c r="Y79" i="7"/>
  <c r="Y86" i="7"/>
  <c r="Y37" i="3"/>
  <c r="Y39" i="3"/>
  <c r="Y88" i="7"/>
  <c r="Y70" i="7"/>
  <c r="Y21" i="3"/>
  <c r="Y82" i="7"/>
  <c r="Y33" i="3"/>
  <c r="Y76" i="7"/>
  <c r="Y27" i="3"/>
  <c r="Y69" i="7"/>
  <c r="Y20" i="3"/>
  <c r="Y61" i="7"/>
  <c r="Y12" i="3"/>
  <c r="Y72" i="7"/>
  <c r="Y23" i="3"/>
  <c r="Y35" i="3"/>
  <c r="Y84" i="7"/>
  <c r="Y6" i="3"/>
  <c r="Y55" i="7"/>
  <c r="T22" i="7"/>
  <c r="T71" i="7"/>
  <c r="Y26" i="3"/>
  <c r="Y75" i="7"/>
  <c r="Y31" i="3"/>
  <c r="Y80" i="7"/>
  <c r="Y62" i="7"/>
  <c r="Y13" i="3"/>
  <c r="Y64" i="7"/>
  <c r="Y15" i="3"/>
  <c r="Y66" i="7"/>
  <c r="Y17" i="3"/>
  <c r="Y85" i="7"/>
  <c r="Y36" i="3"/>
  <c r="Y38" i="3"/>
  <c r="Y87" i="7"/>
  <c r="Y60" i="7"/>
  <c r="Y11" i="3"/>
  <c r="Y73" i="7"/>
  <c r="Y24" i="3"/>
  <c r="Y58" i="7"/>
  <c r="Y9" i="3"/>
  <c r="Y22" i="3"/>
  <c r="Y71" i="7"/>
  <c r="Y34" i="3"/>
  <c r="Y83" i="7"/>
  <c r="Y81" i="7"/>
  <c r="Y32" i="3"/>
  <c r="Y56" i="7"/>
  <c r="Y7" i="3"/>
  <c r="E40" i="3"/>
  <c r="E42" i="3" s="1"/>
  <c r="Q78" i="7"/>
  <c r="Q67" i="7"/>
  <c r="L66" i="7"/>
  <c r="T9" i="7"/>
  <c r="V13" i="7"/>
  <c r="V19" i="7"/>
  <c r="U24" i="7"/>
  <c r="T34" i="7"/>
  <c r="Q29" i="3"/>
  <c r="U7" i="7"/>
  <c r="V11" i="7"/>
  <c r="Q31" i="3"/>
  <c r="U20" i="3"/>
  <c r="U32" i="3"/>
  <c r="L6" i="7"/>
  <c r="T16" i="3"/>
  <c r="T25" i="3"/>
  <c r="T12" i="7"/>
  <c r="U16" i="3"/>
  <c r="Y27" i="7"/>
  <c r="T35" i="7"/>
  <c r="J91" i="8"/>
  <c r="S34" i="7"/>
  <c r="T10" i="7"/>
  <c r="V14" i="7"/>
  <c r="L21" i="3"/>
  <c r="L33" i="3"/>
  <c r="V23" i="7"/>
  <c r="T28" i="3"/>
  <c r="Z30" i="8"/>
  <c r="Z79" i="7" s="1"/>
  <c r="V35" i="7"/>
  <c r="Q24" i="3"/>
  <c r="S36" i="7"/>
  <c r="V17" i="3"/>
  <c r="V36" i="7"/>
  <c r="L20" i="7"/>
  <c r="U5" i="3"/>
  <c r="L14" i="7"/>
  <c r="Z24" i="8"/>
  <c r="Z73" i="7" s="1"/>
  <c r="L37" i="7"/>
  <c r="Q16" i="3"/>
  <c r="L25" i="7"/>
  <c r="V20" i="3"/>
  <c r="L35" i="3"/>
  <c r="S8" i="7"/>
  <c r="T23" i="7"/>
  <c r="U30" i="7"/>
  <c r="U39" i="7"/>
  <c r="T6" i="3"/>
  <c r="V16" i="3"/>
  <c r="S35" i="7"/>
  <c r="U10" i="7"/>
  <c r="V10" i="7"/>
  <c r="Y12" i="7"/>
  <c r="L15" i="7"/>
  <c r="L17" i="3"/>
  <c r="U21" i="7"/>
  <c r="L26" i="7"/>
  <c r="U28" i="3"/>
  <c r="L31" i="7"/>
  <c r="L38" i="3"/>
  <c r="Q25" i="3"/>
  <c r="Y6" i="7"/>
  <c r="L11" i="7"/>
  <c r="L13" i="7"/>
  <c r="S19" i="7"/>
  <c r="V21" i="3"/>
  <c r="V28" i="3"/>
  <c r="T31" i="3"/>
  <c r="L36" i="7"/>
  <c r="U11" i="7"/>
  <c r="T22" i="3"/>
  <c r="U29" i="7"/>
  <c r="L16" i="3"/>
  <c r="V5" i="3"/>
  <c r="S18" i="7"/>
  <c r="L30" i="3"/>
  <c r="L8" i="3"/>
  <c r="Q33" i="3"/>
  <c r="S10" i="7"/>
  <c r="U14" i="7"/>
  <c r="Y20" i="7"/>
  <c r="U25" i="3"/>
  <c r="U37" i="3"/>
  <c r="U12" i="7"/>
  <c r="V25" i="7"/>
  <c r="S23" i="7"/>
  <c r="V12" i="7"/>
  <c r="Y14" i="7"/>
  <c r="V8" i="3"/>
  <c r="L7" i="7"/>
  <c r="L9" i="3"/>
  <c r="S11" i="7"/>
  <c r="T13" i="3"/>
  <c r="T15" i="3"/>
  <c r="T19" i="3"/>
  <c r="Z21" i="8"/>
  <c r="Z70" i="7" s="1"/>
  <c r="U26" i="3"/>
  <c r="L29" i="3"/>
  <c r="Y33" i="7"/>
  <c r="T36" i="7"/>
  <c r="T38" i="7"/>
  <c r="Q27" i="3"/>
  <c r="Q39" i="3"/>
  <c r="T7" i="3"/>
  <c r="V15" i="7"/>
  <c r="V38" i="3"/>
  <c r="U9" i="7"/>
  <c r="Y15" i="7"/>
  <c r="Z17" i="8"/>
  <c r="Z66" i="7" s="1"/>
  <c r="V24" i="7"/>
  <c r="L27" i="7"/>
  <c r="V29" i="3"/>
  <c r="L32" i="7"/>
  <c r="U34" i="7"/>
  <c r="L18" i="3"/>
  <c r="T20" i="7"/>
  <c r="T27" i="3"/>
  <c r="V34" i="7"/>
  <c r="S13" i="7"/>
  <c r="Z7" i="8"/>
  <c r="Z56" i="7" s="1"/>
  <c r="L12" i="7"/>
  <c r="Z34" i="8"/>
  <c r="Z83" i="7" s="1"/>
  <c r="Q20" i="3"/>
  <c r="S12" i="7"/>
  <c r="T14" i="7"/>
  <c r="T18" i="3"/>
  <c r="L23" i="3"/>
  <c r="V32" i="3"/>
  <c r="T37" i="3"/>
  <c r="T39" i="7"/>
  <c r="Y32" i="7"/>
  <c r="T8" i="7"/>
  <c r="U23" i="7"/>
  <c r="V30" i="7"/>
  <c r="U35" i="7"/>
  <c r="V39" i="7"/>
  <c r="V19" i="3"/>
  <c r="S7" i="7"/>
  <c r="Q9" i="3"/>
  <c r="T11" i="7"/>
  <c r="U13" i="3"/>
  <c r="U15" i="7"/>
  <c r="T24" i="7"/>
  <c r="V26" i="3"/>
  <c r="T29" i="7"/>
  <c r="V31" i="7"/>
  <c r="U36" i="7"/>
  <c r="U38" i="3"/>
  <c r="Q28" i="3"/>
  <c r="Q36" i="3"/>
  <c r="S25" i="7"/>
  <c r="L12" i="3"/>
  <c r="L14" i="3"/>
  <c r="L7" i="3"/>
  <c r="T34" i="3"/>
  <c r="T13" i="7"/>
  <c r="L18" i="7"/>
  <c r="U13" i="7"/>
  <c r="U20" i="7"/>
  <c r="T14" i="3"/>
  <c r="G91" i="8"/>
  <c r="V17" i="7"/>
  <c r="T38" i="3"/>
  <c r="Z15" i="8"/>
  <c r="Z64" i="7" s="1"/>
  <c r="Y21" i="7"/>
  <c r="V35" i="3"/>
  <c r="V23" i="3"/>
  <c r="Q13" i="3"/>
  <c r="AC80" i="8"/>
  <c r="L31" i="3"/>
  <c r="G84" i="8"/>
  <c r="T27" i="7"/>
  <c r="O99" i="8"/>
  <c r="T36" i="3"/>
  <c r="L9" i="7"/>
  <c r="L16" i="7"/>
  <c r="O60" i="8"/>
  <c r="W89" i="8"/>
  <c r="U39" i="3"/>
  <c r="V39" i="3"/>
  <c r="L21" i="7"/>
  <c r="T23" i="3"/>
  <c r="V12" i="3"/>
  <c r="L20" i="3"/>
  <c r="L26" i="3"/>
  <c r="U34" i="3"/>
  <c r="Q8" i="3"/>
  <c r="J84" i="8"/>
  <c r="J60" i="8"/>
  <c r="Q11" i="3"/>
  <c r="Z12" i="8"/>
  <c r="Z61" i="7" s="1"/>
  <c r="T7" i="7"/>
  <c r="S15" i="7"/>
  <c r="Z14" i="8"/>
  <c r="Z63" i="7" s="1"/>
  <c r="O56" i="8"/>
  <c r="U14" i="3"/>
  <c r="L15" i="3"/>
  <c r="Q19" i="3"/>
  <c r="U21" i="3"/>
  <c r="U23" i="3"/>
  <c r="Q34" i="3"/>
  <c r="T15" i="7"/>
  <c r="L23" i="7"/>
  <c r="U32" i="7"/>
  <c r="T11" i="3"/>
  <c r="M60" i="8"/>
  <c r="V20" i="7"/>
  <c r="U25" i="7"/>
  <c r="K99" i="8"/>
  <c r="M99" i="8"/>
  <c r="U11" i="3"/>
  <c r="U38" i="7"/>
  <c r="V11" i="3"/>
  <c r="V13" i="3"/>
  <c r="U36" i="3"/>
  <c r="S16" i="7"/>
  <c r="T28" i="7"/>
  <c r="L29" i="7"/>
  <c r="V14" i="3"/>
  <c r="V32" i="7"/>
  <c r="L46" i="8"/>
  <c r="K60" i="8"/>
  <c r="V30" i="3"/>
  <c r="V34" i="3"/>
  <c r="T25" i="7"/>
  <c r="L37" i="3"/>
  <c r="L6" i="3"/>
  <c r="L11" i="3"/>
  <c r="T20" i="3"/>
  <c r="T24" i="3"/>
  <c r="L25" i="3"/>
  <c r="L27" i="3"/>
  <c r="V36" i="3"/>
  <c r="Y11" i="7"/>
  <c r="T16" i="7"/>
  <c r="L17" i="7"/>
  <c r="T18" i="7"/>
  <c r="U28" i="7"/>
  <c r="Y30" i="7"/>
  <c r="U30" i="3"/>
  <c r="Z32" i="8"/>
  <c r="Z81" i="7" s="1"/>
  <c r="M91" i="8"/>
  <c r="F94" i="8"/>
  <c r="Q10" i="3"/>
  <c r="U15" i="3"/>
  <c r="U24" i="3"/>
  <c r="Q35" i="3"/>
  <c r="T6" i="7"/>
  <c r="U16" i="7"/>
  <c r="V28" i="7"/>
  <c r="L38" i="7"/>
  <c r="I91" i="8"/>
  <c r="T9" i="3"/>
  <c r="Z23" i="8"/>
  <c r="Z72" i="7" s="1"/>
  <c r="O94" i="8"/>
  <c r="O96" i="8" s="1"/>
  <c r="V10" i="3"/>
  <c r="V15" i="3"/>
  <c r="V24" i="3"/>
  <c r="L32" i="3"/>
  <c r="T35" i="3"/>
  <c r="L36" i="3"/>
  <c r="S9" i="7"/>
  <c r="V16" i="7"/>
  <c r="U26" i="7"/>
  <c r="H91" i="8"/>
  <c r="O89" i="8"/>
  <c r="O91" i="8"/>
  <c r="U12" i="3"/>
  <c r="T29" i="3"/>
  <c r="U35" i="3"/>
  <c r="T39" i="3"/>
  <c r="L5" i="7"/>
  <c r="L8" i="7"/>
  <c r="Y18" i="7"/>
  <c r="Y23" i="7"/>
  <c r="V26" i="7"/>
  <c r="L35" i="7"/>
  <c r="T8" i="3"/>
  <c r="Q23" i="3"/>
  <c r="E42" i="8"/>
  <c r="E94" i="8" s="1"/>
  <c r="E96" i="8" s="1"/>
  <c r="E91" i="8"/>
  <c r="S20" i="7"/>
  <c r="S31" i="7"/>
  <c r="S33" i="7"/>
  <c r="S28" i="7"/>
  <c r="Q18" i="3"/>
  <c r="Q7" i="3"/>
  <c r="Y28" i="8"/>
  <c r="Y19" i="8"/>
  <c r="Y10" i="8"/>
  <c r="V27" i="7"/>
  <c r="V27" i="3"/>
  <c r="V25" i="3"/>
  <c r="L33" i="7"/>
  <c r="S22" i="7"/>
  <c r="Q22" i="3"/>
  <c r="Z25" i="8"/>
  <c r="Z74" i="7" s="1"/>
  <c r="Y25" i="7"/>
  <c r="Z29" i="7"/>
  <c r="Z29" i="3"/>
  <c r="T33" i="7"/>
  <c r="T33" i="3"/>
  <c r="T10" i="3"/>
  <c r="V18" i="7"/>
  <c r="V18" i="3"/>
  <c r="AA29" i="8"/>
  <c r="AA78" i="7" s="1"/>
  <c r="U33" i="7"/>
  <c r="U33" i="3"/>
  <c r="Z16" i="8"/>
  <c r="Z65" i="7" s="1"/>
  <c r="Y16" i="7"/>
  <c r="V33" i="3"/>
  <c r="V33" i="7"/>
  <c r="K94" i="8"/>
  <c r="K96" i="8" s="1"/>
  <c r="K89" i="8"/>
  <c r="K56" i="8"/>
  <c r="Z18" i="8"/>
  <c r="Z67" i="7" s="1"/>
  <c r="T26" i="7"/>
  <c r="T26" i="3"/>
  <c r="S30" i="7"/>
  <c r="Q30" i="3"/>
  <c r="S32" i="7"/>
  <c r="Q32" i="3"/>
  <c r="M79" i="8"/>
  <c r="M89" i="8"/>
  <c r="M56" i="8"/>
  <c r="Y9" i="7"/>
  <c r="L19" i="7"/>
  <c r="L19" i="3"/>
  <c r="Z22" i="8"/>
  <c r="Z71" i="7" s="1"/>
  <c r="Y22" i="7"/>
  <c r="T30" i="3"/>
  <c r="T30" i="7"/>
  <c r="T32" i="7"/>
  <c r="T32" i="3"/>
  <c r="Z35" i="8"/>
  <c r="Z84" i="7" s="1"/>
  <c r="V37" i="7"/>
  <c r="V37" i="3"/>
  <c r="M52" i="8"/>
  <c r="Q12" i="3"/>
  <c r="U29" i="3"/>
  <c r="Y7" i="7"/>
  <c r="T19" i="7"/>
  <c r="S37" i="7"/>
  <c r="S6" i="7"/>
  <c r="Q6" i="3"/>
  <c r="Z9" i="8"/>
  <c r="Z58" i="7" s="1"/>
  <c r="Z11" i="8"/>
  <c r="Z60" i="7" s="1"/>
  <c r="T17" i="7"/>
  <c r="T17" i="3"/>
  <c r="Q21" i="3"/>
  <c r="S21" i="7"/>
  <c r="Y24" i="7"/>
  <c r="Y37" i="7"/>
  <c r="G56" i="8"/>
  <c r="N94" i="8"/>
  <c r="N96" i="8" s="1"/>
  <c r="U9" i="3"/>
  <c r="T12" i="3"/>
  <c r="V29" i="7"/>
  <c r="L30" i="7"/>
  <c r="T31" i="7"/>
  <c r="T37" i="7"/>
  <c r="U8" i="7"/>
  <c r="U8" i="3"/>
  <c r="S14" i="7"/>
  <c r="Q14" i="3"/>
  <c r="Y8" i="7"/>
  <c r="Z8" i="8"/>
  <c r="U27" i="3"/>
  <c r="U27" i="7"/>
  <c r="Q46" i="8"/>
  <c r="Q5" i="3"/>
  <c r="S5" i="7"/>
  <c r="U31" i="3"/>
  <c r="U31" i="7"/>
  <c r="Z27" i="8"/>
  <c r="Z76" i="7" s="1"/>
  <c r="J89" i="8"/>
  <c r="J56" i="8"/>
  <c r="U10" i="3"/>
  <c r="S26" i="7"/>
  <c r="Q26" i="3"/>
  <c r="G52" i="8"/>
  <c r="V9" i="7"/>
  <c r="V9" i="3"/>
  <c r="Z20" i="8"/>
  <c r="Z69" i="7" s="1"/>
  <c r="K52" i="8"/>
  <c r="Q17" i="3"/>
  <c r="S17" i="7"/>
  <c r="L34" i="3"/>
  <c r="L34" i="7"/>
  <c r="M94" i="8"/>
  <c r="M96" i="8" s="1"/>
  <c r="L10" i="3"/>
  <c r="L10" i="7"/>
  <c r="Z13" i="8"/>
  <c r="Z62" i="7" s="1"/>
  <c r="Y13" i="7"/>
  <c r="U17" i="7"/>
  <c r="U17" i="3"/>
  <c r="T21" i="7"/>
  <c r="T21" i="3"/>
  <c r="Y26" i="7"/>
  <c r="Z26" i="8"/>
  <c r="Z75" i="7" s="1"/>
  <c r="L13" i="3"/>
  <c r="Y17" i="7"/>
  <c r="U37" i="7"/>
  <c r="V6" i="3"/>
  <c r="V6" i="7"/>
  <c r="Z6" i="8"/>
  <c r="Z55" i="7" s="1"/>
  <c r="L22" i="3"/>
  <c r="L22" i="7"/>
  <c r="Z36" i="8"/>
  <c r="Z85" i="7" s="1"/>
  <c r="Y36" i="7"/>
  <c r="Y38" i="7"/>
  <c r="U18" i="7"/>
  <c r="U18" i="3"/>
  <c r="L24" i="7"/>
  <c r="L24" i="3"/>
  <c r="Z38" i="8"/>
  <c r="Z87" i="7" s="1"/>
  <c r="I99" i="8"/>
  <c r="I89" i="8"/>
  <c r="I56" i="8"/>
  <c r="L5" i="3"/>
  <c r="Z31" i="8"/>
  <c r="Z80" i="7" s="1"/>
  <c r="Y31" i="7"/>
  <c r="V38" i="7"/>
  <c r="U22" i="7"/>
  <c r="U22" i="3"/>
  <c r="L28" i="3"/>
  <c r="L28" i="7"/>
  <c r="L39" i="7"/>
  <c r="L39" i="3"/>
  <c r="V7" i="7"/>
  <c r="V7" i="3"/>
  <c r="V22" i="7"/>
  <c r="V22" i="3"/>
  <c r="Z33" i="8"/>
  <c r="Z82" i="7" s="1"/>
  <c r="G94" i="8"/>
  <c r="G96" i="8" s="1"/>
  <c r="U6" i="7"/>
  <c r="U6" i="3"/>
  <c r="U19" i="3"/>
  <c r="U19" i="7"/>
  <c r="V31" i="3"/>
  <c r="V8" i="7"/>
  <c r="Y35" i="7"/>
  <c r="T40" i="8"/>
  <c r="T79" i="8" s="1"/>
  <c r="Y34" i="7"/>
  <c r="U40" i="8"/>
  <c r="U91" i="8" s="1"/>
  <c r="Z39" i="8"/>
  <c r="Z88" i="7" s="1"/>
  <c r="Y39" i="7"/>
  <c r="K91" i="8"/>
  <c r="U7" i="3"/>
  <c r="T5" i="7"/>
  <c r="V21" i="7"/>
  <c r="V40" i="8"/>
  <c r="V79" i="8" s="1"/>
  <c r="Y80" i="8"/>
  <c r="T5" i="3"/>
  <c r="U5" i="7"/>
  <c r="S29" i="7"/>
  <c r="V5" i="7"/>
  <c r="H52" i="8"/>
  <c r="R79" i="8"/>
  <c r="N104" i="8"/>
  <c r="N106" i="8" s="1"/>
  <c r="N108" i="8" s="1"/>
  <c r="N109" i="8" s="1"/>
  <c r="E48" i="8"/>
  <c r="I52" i="8"/>
  <c r="E79" i="8"/>
  <c r="P79" i="8"/>
  <c r="N91" i="8"/>
  <c r="R94" i="8"/>
  <c r="R96" i="8" s="1"/>
  <c r="Q79" i="8"/>
  <c r="Q40" i="8"/>
  <c r="Q91" i="8" s="1"/>
  <c r="G48" i="8"/>
  <c r="J52" i="8"/>
  <c r="G79" i="8"/>
  <c r="N89" i="8"/>
  <c r="S94" i="8"/>
  <c r="S96" i="8" s="1"/>
  <c r="H48" i="8"/>
  <c r="H79" i="8"/>
  <c r="N99" i="8"/>
  <c r="I48" i="8"/>
  <c r="N56" i="8"/>
  <c r="J48" i="8"/>
  <c r="H94" i="8"/>
  <c r="H96" i="8" s="1"/>
  <c r="K48" i="8"/>
  <c r="N52" i="8"/>
  <c r="K79" i="8"/>
  <c r="W79" i="8"/>
  <c r="E89" i="8"/>
  <c r="I94" i="8"/>
  <c r="I96" i="8" s="1"/>
  <c r="E99" i="8"/>
  <c r="L40" i="8"/>
  <c r="O52" i="8"/>
  <c r="G89" i="8"/>
  <c r="J94" i="8"/>
  <c r="J96" i="8" s="1"/>
  <c r="N60" i="8"/>
  <c r="P44" i="8"/>
  <c r="I79" i="8"/>
  <c r="N84" i="8"/>
  <c r="Q60" i="8"/>
  <c r="Q75" i="8" s="1"/>
  <c r="J79" i="8"/>
  <c r="M48" i="8"/>
  <c r="E56" i="8"/>
  <c r="G60" i="8"/>
  <c r="H89" i="8"/>
  <c r="G99" i="8"/>
  <c r="N48" i="8"/>
  <c r="H60" i="8"/>
  <c r="H99" i="8"/>
  <c r="H56" i="8"/>
  <c r="I60" i="8"/>
  <c r="AA46" i="5"/>
  <c r="Z46" i="5"/>
  <c r="U6" i="5"/>
  <c r="V39" i="5"/>
  <c r="U39" i="5"/>
  <c r="T39" i="5"/>
  <c r="V38" i="5"/>
  <c r="U38" i="5"/>
  <c r="T38" i="5"/>
  <c r="V37" i="5"/>
  <c r="U37" i="5"/>
  <c r="T37" i="5"/>
  <c r="V36" i="5"/>
  <c r="U36" i="5"/>
  <c r="T36" i="5"/>
  <c r="V35" i="5"/>
  <c r="U35" i="5"/>
  <c r="T35" i="5"/>
  <c r="V34" i="5"/>
  <c r="U34" i="5"/>
  <c r="T34" i="5"/>
  <c r="V33" i="5"/>
  <c r="U33" i="5"/>
  <c r="T33" i="5"/>
  <c r="V32" i="5"/>
  <c r="U32" i="5"/>
  <c r="T32" i="5"/>
  <c r="V31" i="5"/>
  <c r="U31" i="5"/>
  <c r="T31" i="5"/>
  <c r="V30" i="5"/>
  <c r="U30" i="5"/>
  <c r="T30" i="5"/>
  <c r="V29" i="5"/>
  <c r="U29" i="5"/>
  <c r="T29" i="5"/>
  <c r="V28" i="5"/>
  <c r="U28" i="5"/>
  <c r="T28" i="5"/>
  <c r="V27" i="5"/>
  <c r="U27" i="5"/>
  <c r="T27" i="5"/>
  <c r="V26" i="5"/>
  <c r="U26" i="5"/>
  <c r="T26" i="5"/>
  <c r="V25" i="5"/>
  <c r="U25" i="5"/>
  <c r="T25" i="5"/>
  <c r="V24" i="5"/>
  <c r="U24" i="5"/>
  <c r="T24" i="5"/>
  <c r="V23" i="5"/>
  <c r="U23" i="5"/>
  <c r="T23" i="5"/>
  <c r="V22" i="5"/>
  <c r="U22" i="5"/>
  <c r="T22" i="5"/>
  <c r="V21" i="5"/>
  <c r="U21" i="5"/>
  <c r="T21" i="5"/>
  <c r="V20" i="5"/>
  <c r="U20" i="5"/>
  <c r="T20" i="5"/>
  <c r="V19" i="5"/>
  <c r="U19" i="5"/>
  <c r="T19" i="5"/>
  <c r="V18" i="5"/>
  <c r="U18" i="5"/>
  <c r="T18" i="5"/>
  <c r="V17" i="5"/>
  <c r="U17" i="5"/>
  <c r="T17" i="5"/>
  <c r="V16" i="5"/>
  <c r="U16" i="5"/>
  <c r="T16" i="5"/>
  <c r="V15" i="5"/>
  <c r="U15" i="5"/>
  <c r="T15" i="5"/>
  <c r="V14" i="5"/>
  <c r="U14" i="5"/>
  <c r="T14" i="5"/>
  <c r="V13" i="5"/>
  <c r="U13" i="5"/>
  <c r="T13" i="5"/>
  <c r="V12" i="5"/>
  <c r="U12" i="5"/>
  <c r="T12" i="5"/>
  <c r="V11" i="5"/>
  <c r="U11" i="5"/>
  <c r="T11" i="5"/>
  <c r="V10" i="5"/>
  <c r="U10" i="5"/>
  <c r="T10" i="5"/>
  <c r="V9" i="5"/>
  <c r="U9" i="5"/>
  <c r="T9" i="5"/>
  <c r="V8" i="5"/>
  <c r="U8" i="5"/>
  <c r="T8" i="5"/>
  <c r="V7" i="5"/>
  <c r="U7" i="5"/>
  <c r="T7" i="5"/>
  <c r="V6" i="5"/>
  <c r="V5" i="5"/>
  <c r="U5" i="5"/>
  <c r="S7" i="5"/>
  <c r="S6" i="5"/>
  <c r="S5" i="5"/>
  <c r="L40" i="5"/>
  <c r="G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Z7" i="7" l="1"/>
  <c r="Z17" i="7"/>
  <c r="AA17" i="8"/>
  <c r="AA66" i="7" s="1"/>
  <c r="Z21" i="3"/>
  <c r="AA7" i="8"/>
  <c r="AA56" i="7" s="1"/>
  <c r="AA21" i="8"/>
  <c r="AA70" i="7" s="1"/>
  <c r="Z7" i="3"/>
  <c r="Z34" i="3"/>
  <c r="Z17" i="3"/>
  <c r="Y59" i="7"/>
  <c r="Y10" i="3"/>
  <c r="Y68" i="7"/>
  <c r="Y19" i="3"/>
  <c r="Y28" i="3"/>
  <c r="Y77" i="7"/>
  <c r="Z30" i="7"/>
  <c r="Z57" i="7"/>
  <c r="AA34" i="8"/>
  <c r="AA83" i="7" s="1"/>
  <c r="Z15" i="3"/>
  <c r="Z24" i="7"/>
  <c r="Z14" i="3"/>
  <c r="AA30" i="8"/>
  <c r="AA79" i="7" s="1"/>
  <c r="AA24" i="8"/>
  <c r="AA73" i="7" s="1"/>
  <c r="Z24" i="3"/>
  <c r="Z30" i="3"/>
  <c r="Z34" i="7"/>
  <c r="Z12" i="3"/>
  <c r="AA23" i="8"/>
  <c r="AA72" i="7" s="1"/>
  <c r="Z21" i="7"/>
  <c r="V94" i="8"/>
  <c r="Z23" i="7"/>
  <c r="U89" i="8"/>
  <c r="AA15" i="8"/>
  <c r="AA64" i="7" s="1"/>
  <c r="U94" i="8"/>
  <c r="Z15" i="7"/>
  <c r="Z12" i="7"/>
  <c r="AA12" i="8"/>
  <c r="AA61" i="7" s="1"/>
  <c r="Z14" i="7"/>
  <c r="AA14" i="8"/>
  <c r="AA63" i="7" s="1"/>
  <c r="V89" i="8"/>
  <c r="U79" i="8"/>
  <c r="V91" i="8"/>
  <c r="Z32" i="3"/>
  <c r="AA32" i="8"/>
  <c r="AA81" i="7" s="1"/>
  <c r="Z32" i="7"/>
  <c r="Z23" i="3"/>
  <c r="AA21" i="7"/>
  <c r="AA21" i="3"/>
  <c r="AA36" i="8"/>
  <c r="AA85" i="7" s="1"/>
  <c r="Z36" i="7"/>
  <c r="Z36" i="3"/>
  <c r="AA26" i="8"/>
  <c r="AA75" i="7" s="1"/>
  <c r="Z26" i="7"/>
  <c r="Z26" i="3"/>
  <c r="AA22" i="8"/>
  <c r="AA71" i="7" s="1"/>
  <c r="Z22" i="7"/>
  <c r="Z22" i="3"/>
  <c r="Z38" i="7"/>
  <c r="Z38" i="3"/>
  <c r="AA38" i="8"/>
  <c r="AA87" i="7" s="1"/>
  <c r="Z10" i="8"/>
  <c r="Z59" i="7" s="1"/>
  <c r="Y10" i="7"/>
  <c r="AA16" i="8"/>
  <c r="AA65" i="7" s="1"/>
  <c r="Z16" i="7"/>
  <c r="Z16" i="3"/>
  <c r="Z19" i="8"/>
  <c r="Z68" i="7" s="1"/>
  <c r="Y19" i="7"/>
  <c r="AA33" i="8"/>
  <c r="AA82" i="7" s="1"/>
  <c r="Z33" i="3"/>
  <c r="Z33" i="7"/>
  <c r="Z5" i="8"/>
  <c r="Y5" i="7"/>
  <c r="AA27" i="8"/>
  <c r="AA76" i="7" s="1"/>
  <c r="Z27" i="7"/>
  <c r="Z27" i="3"/>
  <c r="AA18" i="8"/>
  <c r="AA67" i="7" s="1"/>
  <c r="Z18" i="7"/>
  <c r="Z18" i="3"/>
  <c r="AA31" i="8"/>
  <c r="AA80" i="7" s="1"/>
  <c r="Z31" i="7"/>
  <c r="Z31" i="3"/>
  <c r="AA11" i="8"/>
  <c r="AA60" i="7" s="1"/>
  <c r="Z11" i="3"/>
  <c r="Z11" i="7"/>
  <c r="AA9" i="8"/>
  <c r="AA58" i="7" s="1"/>
  <c r="Z9" i="7"/>
  <c r="Z9" i="3"/>
  <c r="Z35" i="3"/>
  <c r="Z35" i="7"/>
  <c r="AA35" i="8"/>
  <c r="AA84" i="7" s="1"/>
  <c r="AA7" i="7"/>
  <c r="AA7" i="3"/>
  <c r="T94" i="8"/>
  <c r="AA39" i="8"/>
  <c r="AA88" i="7" s="1"/>
  <c r="Z39" i="7"/>
  <c r="Z39" i="3"/>
  <c r="AA20" i="8"/>
  <c r="AA69" i="7" s="1"/>
  <c r="Z20" i="7"/>
  <c r="Z20" i="3"/>
  <c r="AA17" i="7"/>
  <c r="AA17" i="3"/>
  <c r="P45" i="8"/>
  <c r="T89" i="8"/>
  <c r="T91" i="8"/>
  <c r="AA13" i="8"/>
  <c r="AA62" i="7" s="1"/>
  <c r="Z13" i="3"/>
  <c r="Z13" i="7"/>
  <c r="AA6" i="8"/>
  <c r="AA55" i="7" s="1"/>
  <c r="Z6" i="3"/>
  <c r="Z6" i="7"/>
  <c r="AA25" i="8"/>
  <c r="AA74" i="7" s="1"/>
  <c r="Z25" i="3"/>
  <c r="Z25" i="7"/>
  <c r="AA8" i="8"/>
  <c r="Z8" i="3"/>
  <c r="Z8" i="7"/>
  <c r="Z28" i="8"/>
  <c r="Z77" i="7" s="1"/>
  <c r="Y28" i="7"/>
  <c r="AA29" i="3"/>
  <c r="AA29" i="7"/>
  <c r="AA37" i="8"/>
  <c r="AA86" i="7" s="1"/>
  <c r="Z37" i="3"/>
  <c r="Z37" i="7"/>
  <c r="L94" i="8"/>
  <c r="L96" i="8" s="1"/>
  <c r="L79" i="8"/>
  <c r="L48" i="8"/>
  <c r="R60" i="8"/>
  <c r="L52" i="8"/>
  <c r="L84" i="8"/>
  <c r="L56" i="8"/>
  <c r="L91" i="8"/>
  <c r="L42" i="8"/>
  <c r="L104" i="8" s="1"/>
  <c r="L106" i="8" s="1"/>
  <c r="L108" i="8" s="1"/>
  <c r="L99" i="8"/>
  <c r="L60" i="8"/>
  <c r="L89" i="8"/>
  <c r="Z46" i="8"/>
  <c r="Q99" i="8"/>
  <c r="Q101" i="8" s="1"/>
  <c r="Q94" i="8"/>
  <c r="Q96" i="8" s="1"/>
  <c r="Q89" i="8"/>
  <c r="S79" i="8"/>
  <c r="Q42" i="8"/>
  <c r="R104" i="8"/>
  <c r="R106" i="8" s="1"/>
  <c r="R111" i="8" s="1"/>
  <c r="T6" i="5"/>
  <c r="AA24" i="7" l="1"/>
  <c r="AA12" i="3"/>
  <c r="AA24" i="3"/>
  <c r="AA14" i="3"/>
  <c r="AA12" i="7"/>
  <c r="AA57" i="7"/>
  <c r="Z54" i="7"/>
  <c r="AA30" i="7"/>
  <c r="AA30" i="3"/>
  <c r="AA23" i="7"/>
  <c r="AA14" i="7"/>
  <c r="AA15" i="7"/>
  <c r="AA23" i="3"/>
  <c r="AA34" i="3"/>
  <c r="AA34" i="7"/>
  <c r="AA15" i="3"/>
  <c r="AA32" i="3"/>
  <c r="AA32" i="7"/>
  <c r="AA33" i="7"/>
  <c r="AA33" i="3"/>
  <c r="AA28" i="8"/>
  <c r="AA77" i="7" s="1"/>
  <c r="Z28" i="7"/>
  <c r="Z28" i="3"/>
  <c r="AA20" i="3"/>
  <c r="AA20" i="7"/>
  <c r="AA18" i="7"/>
  <c r="AA18" i="3"/>
  <c r="AA22" i="7"/>
  <c r="AA22" i="3"/>
  <c r="AA8" i="3"/>
  <c r="AA8" i="7"/>
  <c r="AA39" i="7"/>
  <c r="AA39" i="3"/>
  <c r="AA35" i="3"/>
  <c r="AA35" i="7"/>
  <c r="AA13" i="3"/>
  <c r="AA13" i="7"/>
  <c r="AA19" i="8"/>
  <c r="AA68" i="7" s="1"/>
  <c r="Z19" i="3"/>
  <c r="Z19" i="7"/>
  <c r="AA27" i="7"/>
  <c r="AA27" i="3"/>
  <c r="AA25" i="3"/>
  <c r="AA25" i="7"/>
  <c r="AA11" i="3"/>
  <c r="AA11" i="7"/>
  <c r="AA9" i="7"/>
  <c r="AA9" i="3"/>
  <c r="AA16" i="7"/>
  <c r="AA16" i="3"/>
  <c r="AA37" i="3"/>
  <c r="AA37" i="7"/>
  <c r="Z5" i="7"/>
  <c r="Z5" i="3"/>
  <c r="Z40" i="8"/>
  <c r="AA5" i="8"/>
  <c r="AA10" i="8"/>
  <c r="AA59" i="7" s="1"/>
  <c r="Z10" i="3"/>
  <c r="Z10" i="7"/>
  <c r="AA26" i="3"/>
  <c r="AA26" i="7"/>
  <c r="AA6" i="7"/>
  <c r="AA6" i="3"/>
  <c r="AA38" i="3"/>
  <c r="AA38" i="7"/>
  <c r="AA31" i="7"/>
  <c r="AA31" i="3"/>
  <c r="AA36" i="7"/>
  <c r="AA36" i="3"/>
  <c r="S40" i="5"/>
  <c r="Y2" i="3"/>
  <c r="B55" i="4"/>
  <c r="C53" i="4"/>
  <c r="C52" i="4"/>
  <c r="C51" i="4"/>
  <c r="C50" i="4"/>
  <c r="C55" i="4" s="1"/>
  <c r="AA54" i="7" l="1"/>
  <c r="AA19" i="3"/>
  <c r="AA19" i="7"/>
  <c r="AA10" i="7"/>
  <c r="AA10" i="3"/>
  <c r="AA28" i="7"/>
  <c r="AA28" i="3"/>
  <c r="AA5" i="7"/>
  <c r="AA5" i="3"/>
  <c r="AE5" i="3" s="1"/>
  <c r="AF5" i="3" s="1"/>
  <c r="AA46" i="8"/>
  <c r="AB46" i="8" s="1"/>
  <c r="AA40" i="8"/>
  <c r="Z89" i="8"/>
  <c r="Z92" i="8"/>
  <c r="Z93" i="8" s="1"/>
  <c r="Z94" i="8" s="1"/>
  <c r="Y77" i="8"/>
  <c r="Y2" i="5"/>
  <c r="AA79" i="8" l="1"/>
  <c r="AA94" i="8"/>
  <c r="AA95" i="8" s="1"/>
  <c r="AA96" i="8" s="1"/>
  <c r="AA91" i="8"/>
  <c r="S46" i="5" l="1"/>
  <c r="G46" i="5"/>
  <c r="AD28" i="7" l="1"/>
  <c r="AD22" i="7"/>
  <c r="AD33" i="7"/>
  <c r="AE33" i="7" s="1"/>
  <c r="AD18" i="7"/>
  <c r="AD10" i="7"/>
  <c r="AE10" i="7" s="1"/>
  <c r="AD9" i="7"/>
  <c r="AE9" i="7" s="1"/>
  <c r="AD13" i="7"/>
  <c r="AD25" i="7"/>
  <c r="AD12" i="7"/>
  <c r="AD36" i="7"/>
  <c r="AE36" i="7" s="1"/>
  <c r="AD8" i="7"/>
  <c r="AD7" i="7"/>
  <c r="AE7" i="7" s="1"/>
  <c r="AD24" i="7"/>
  <c r="AE24" i="7" s="1"/>
  <c r="AD20" i="7"/>
  <c r="AB89" i="7"/>
  <c r="AD26" i="7"/>
  <c r="AD38" i="7"/>
  <c r="AE38" i="7" s="1"/>
  <c r="AD19" i="7"/>
  <c r="AD11" i="7"/>
  <c r="AD23" i="7"/>
  <c r="AE23" i="7" s="1"/>
  <c r="AD35" i="7"/>
  <c r="AD17" i="7"/>
  <c r="AE17" i="7" s="1"/>
  <c r="AD21" i="7"/>
  <c r="AE21" i="7" s="1"/>
  <c r="AE26" i="7" l="1"/>
  <c r="AE35" i="7"/>
  <c r="AD34" i="7"/>
  <c r="AE34" i="7" s="1"/>
  <c r="AD31" i="7"/>
  <c r="AE31" i="7" s="1"/>
  <c r="AE28" i="7"/>
  <c r="AE13" i="7"/>
  <c r="AE8" i="7"/>
  <c r="AE19" i="7"/>
  <c r="AE18" i="7"/>
  <c r="AE22" i="7"/>
  <c r="P44" i="7"/>
  <c r="H43" i="7"/>
  <c r="F43" i="7"/>
  <c r="AE11" i="7"/>
  <c r="M43" i="7"/>
  <c r="K89" i="7"/>
  <c r="G43" i="7"/>
  <c r="AE12" i="7"/>
  <c r="H44" i="7"/>
  <c r="N43" i="7"/>
  <c r="W44" i="7"/>
  <c r="Q43" i="7"/>
  <c r="K44" i="7"/>
  <c r="K43" i="7"/>
  <c r="O43" i="7"/>
  <c r="J43" i="7"/>
  <c r="N44" i="7"/>
  <c r="E43" i="7"/>
  <c r="N89" i="7"/>
  <c r="R43" i="7"/>
  <c r="M44" i="7"/>
  <c r="O89" i="7"/>
  <c r="I43" i="7"/>
  <c r="P43" i="7"/>
  <c r="M89" i="7"/>
  <c r="R89" i="7"/>
  <c r="H89" i="7"/>
  <c r="R44" i="7"/>
  <c r="S44" i="7"/>
  <c r="AD37" i="7"/>
  <c r="AE37" i="7" s="1"/>
  <c r="G89" i="7"/>
  <c r="P89" i="7"/>
  <c r="AD27" i="7"/>
  <c r="AE27" i="7" s="1"/>
  <c r="AD30" i="7"/>
  <c r="AE30" i="7" s="1"/>
  <c r="S89" i="7"/>
  <c r="I44" i="7"/>
  <c r="F89" i="7"/>
  <c r="F44" i="7"/>
  <c r="Q89" i="7"/>
  <c r="O44" i="7"/>
  <c r="I89" i="7"/>
  <c r="W89" i="7"/>
  <c r="J89" i="7"/>
  <c r="J44" i="7"/>
  <c r="AE20" i="7"/>
  <c r="S43" i="7"/>
  <c r="AD6" i="7"/>
  <c r="AE6" i="7" s="1"/>
  <c r="AD32" i="7"/>
  <c r="AE32" i="7" s="1"/>
  <c r="E89" i="7"/>
  <c r="G44" i="7"/>
  <c r="Q44" i="7"/>
  <c r="AE25" i="7"/>
  <c r="AD29" i="7"/>
  <c r="AE29" i="7" s="1"/>
  <c r="AD39" i="7"/>
  <c r="AE39" i="7" s="1"/>
  <c r="E44" i="7"/>
  <c r="H90" i="7" l="1"/>
  <c r="M90" i="7"/>
  <c r="P90" i="7"/>
  <c r="G90" i="7"/>
  <c r="E90" i="7"/>
  <c r="N90" i="7"/>
  <c r="S90" i="7"/>
  <c r="K90" i="7"/>
  <c r="F90" i="7"/>
  <c r="O90" i="7"/>
  <c r="J90" i="7"/>
  <c r="I90" i="7"/>
  <c r="Q90" i="7"/>
  <c r="R90" i="7"/>
  <c r="L107" i="5" l="1"/>
  <c r="L105" i="5"/>
  <c r="Y94" i="5"/>
  <c r="L92" i="5"/>
  <c r="Y91" i="5"/>
  <c r="AA90" i="5"/>
  <c r="Z88" i="5"/>
  <c r="X90" i="5"/>
  <c r="V90" i="5"/>
  <c r="U90" i="5"/>
  <c r="T90" i="5"/>
  <c r="S90" i="5"/>
  <c r="R90" i="5"/>
  <c r="O90" i="5"/>
  <c r="N90" i="5"/>
  <c r="M90" i="5"/>
  <c r="L90" i="5"/>
  <c r="K90" i="5"/>
  <c r="J90" i="5"/>
  <c r="I90" i="5"/>
  <c r="H90" i="5"/>
  <c r="G90" i="5"/>
  <c r="E90" i="5"/>
  <c r="AB79" i="5"/>
  <c r="AB80" i="5" s="1"/>
  <c r="Y79" i="5"/>
  <c r="AB78" i="5"/>
  <c r="Y78" i="5"/>
  <c r="P74" i="5"/>
  <c r="Q70" i="5"/>
  <c r="P70" i="5"/>
  <c r="P63" i="5"/>
  <c r="O59" i="5"/>
  <c r="W40" i="5"/>
  <c r="W89" i="5" s="1"/>
  <c r="F40" i="5"/>
  <c r="F99" i="5" s="1"/>
  <c r="Y39" i="5"/>
  <c r="L39" i="5"/>
  <c r="Y38" i="5"/>
  <c r="L38" i="5"/>
  <c r="Y37" i="5"/>
  <c r="L37" i="5"/>
  <c r="Y36" i="5"/>
  <c r="L36" i="5"/>
  <c r="Y35" i="5"/>
  <c r="L35" i="5"/>
  <c r="Y34" i="5"/>
  <c r="L34" i="5"/>
  <c r="Y33" i="5"/>
  <c r="L33" i="5"/>
  <c r="Y32" i="5"/>
  <c r="L32" i="5"/>
  <c r="Y31" i="5"/>
  <c r="L31" i="5"/>
  <c r="Y30" i="5"/>
  <c r="L30" i="5"/>
  <c r="Z29" i="5"/>
  <c r="L29" i="5"/>
  <c r="L28" i="5"/>
  <c r="Y27" i="5"/>
  <c r="L27" i="5"/>
  <c r="Y26" i="5"/>
  <c r="L26" i="5"/>
  <c r="Y25" i="5"/>
  <c r="L25" i="5"/>
  <c r="Y24" i="5"/>
  <c r="L24" i="5"/>
  <c r="Y23" i="5"/>
  <c r="L23" i="5"/>
  <c r="Y22" i="5"/>
  <c r="L22" i="5"/>
  <c r="Y21" i="5"/>
  <c r="L21" i="5"/>
  <c r="Y20" i="5"/>
  <c r="L20" i="5"/>
  <c r="L19" i="5"/>
  <c r="Y18" i="5"/>
  <c r="L18" i="5"/>
  <c r="Y17" i="5"/>
  <c r="L17" i="5"/>
  <c r="Y16" i="5"/>
  <c r="L16" i="5"/>
  <c r="Y15" i="5"/>
  <c r="L15" i="5"/>
  <c r="Y14" i="5"/>
  <c r="L14" i="5"/>
  <c r="Y13" i="5"/>
  <c r="L13" i="5"/>
  <c r="Y12" i="5"/>
  <c r="L12" i="5"/>
  <c r="Y11" i="5"/>
  <c r="L11" i="5"/>
  <c r="L10" i="5"/>
  <c r="Y9" i="5"/>
  <c r="L9" i="5"/>
  <c r="Y8" i="5"/>
  <c r="L8" i="5"/>
  <c r="Y7" i="5"/>
  <c r="L7" i="5"/>
  <c r="Y6" i="5"/>
  <c r="L6" i="5"/>
  <c r="Y5" i="5"/>
  <c r="O40" i="5"/>
  <c r="K40" i="5"/>
  <c r="I40" i="5"/>
  <c r="I48" i="5" s="1"/>
  <c r="H40" i="5"/>
  <c r="E40" i="5"/>
  <c r="Y10" i="5"/>
  <c r="B46" i="4"/>
  <c r="C44" i="4"/>
  <c r="C43" i="4"/>
  <c r="C42" i="4"/>
  <c r="C46" i="4" s="1"/>
  <c r="C41" i="4"/>
  <c r="C37" i="4"/>
  <c r="B37" i="4"/>
  <c r="C27" i="4"/>
  <c r="B27" i="4"/>
  <c r="C17" i="4"/>
  <c r="B17" i="4"/>
  <c r="C8" i="4"/>
  <c r="B4" i="4"/>
  <c r="O76" i="3"/>
  <c r="X41" i="3"/>
  <c r="Q41" i="3"/>
  <c r="E41" i="3"/>
  <c r="E47" i="3"/>
  <c r="B46" i="2"/>
  <c r="C44" i="2"/>
  <c r="C43" i="2"/>
  <c r="C42" i="2"/>
  <c r="C41" i="2"/>
  <c r="C46" i="2" s="1"/>
  <c r="C37" i="2"/>
  <c r="B37" i="2"/>
  <c r="C27" i="2"/>
  <c r="B27" i="2"/>
  <c r="C17" i="2"/>
  <c r="B17" i="2"/>
  <c r="C8" i="2"/>
  <c r="B4" i="2"/>
  <c r="AB39" i="1"/>
  <c r="L39" i="1"/>
  <c r="AB38" i="1"/>
  <c r="L38" i="1"/>
  <c r="AB37" i="1"/>
  <c r="L37" i="1"/>
  <c r="AB36" i="1"/>
  <c r="L36" i="1"/>
  <c r="AB35" i="1"/>
  <c r="L35" i="1"/>
  <c r="AB34" i="1"/>
  <c r="L34" i="1"/>
  <c r="AB33" i="1"/>
  <c r="L33" i="1"/>
  <c r="AB32" i="1"/>
  <c r="L32" i="1"/>
  <c r="AB31" i="1"/>
  <c r="L31" i="1"/>
  <c r="AB30" i="1"/>
  <c r="L30" i="1"/>
  <c r="AB29" i="1"/>
  <c r="L29" i="1"/>
  <c r="AB28" i="1"/>
  <c r="L28" i="1"/>
  <c r="AB27" i="1"/>
  <c r="L27" i="1"/>
  <c r="AB26" i="1"/>
  <c r="L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Z40" i="1"/>
  <c r="X40" i="1"/>
  <c r="V40" i="1"/>
  <c r="U40" i="1"/>
  <c r="T40" i="1"/>
  <c r="R40" i="1"/>
  <c r="Q40" i="1"/>
  <c r="P40" i="1"/>
  <c r="N40" i="1"/>
  <c r="M40" i="1"/>
  <c r="L40" i="1"/>
  <c r="Y2" i="1"/>
  <c r="E48" i="3" l="1"/>
  <c r="AA29" i="5"/>
  <c r="E46" i="3"/>
  <c r="J40" i="3"/>
  <c r="Z5" i="5"/>
  <c r="Z39" i="5"/>
  <c r="Z14" i="5"/>
  <c r="Z23" i="5"/>
  <c r="Z30" i="5"/>
  <c r="Z8" i="5"/>
  <c r="Z18" i="5"/>
  <c r="Z36" i="5"/>
  <c r="Z25" i="5"/>
  <c r="Z6" i="5"/>
  <c r="Z11" i="5"/>
  <c r="Z26" i="5"/>
  <c r="Z32" i="5"/>
  <c r="Z37" i="5"/>
  <c r="Z24" i="5"/>
  <c r="Z16" i="5"/>
  <c r="Z21" i="5"/>
  <c r="Z31" i="5"/>
  <c r="Z7" i="5"/>
  <c r="Z12" i="5"/>
  <c r="Z27" i="5"/>
  <c r="Z33" i="5"/>
  <c r="Z10" i="5"/>
  <c r="Z22" i="5"/>
  <c r="Z38" i="5"/>
  <c r="Z9" i="5"/>
  <c r="Z15" i="5"/>
  <c r="Z20" i="5"/>
  <c r="Z13" i="5"/>
  <c r="Z17" i="5"/>
  <c r="Z34" i="5"/>
  <c r="Y80" i="5"/>
  <c r="K40" i="3"/>
  <c r="M40" i="3"/>
  <c r="N40" i="3"/>
  <c r="O40" i="3"/>
  <c r="F40" i="3"/>
  <c r="H40" i="3"/>
  <c r="W40" i="3"/>
  <c r="G40" i="3"/>
  <c r="G78" i="8" s="1"/>
  <c r="I40" i="3"/>
  <c r="G99" i="5"/>
  <c r="G48" i="5"/>
  <c r="G91" i="5"/>
  <c r="G60" i="5"/>
  <c r="E45" i="3"/>
  <c r="E49" i="3"/>
  <c r="H94" i="5"/>
  <c r="H96" i="5" s="1"/>
  <c r="H89" i="5"/>
  <c r="H84" i="5"/>
  <c r="H99" i="5"/>
  <c r="H79" i="5"/>
  <c r="H60" i="5"/>
  <c r="H56" i="5"/>
  <c r="H52" i="5"/>
  <c r="AA12" i="5"/>
  <c r="J40" i="5"/>
  <c r="N40" i="5"/>
  <c r="N48" i="5" s="1"/>
  <c r="AA5" i="5"/>
  <c r="Y19" i="5"/>
  <c r="Z35" i="5"/>
  <c r="O60" i="5"/>
  <c r="K91" i="5"/>
  <c r="O91" i="5"/>
  <c r="E79" i="5"/>
  <c r="E99" i="5"/>
  <c r="E89" i="5"/>
  <c r="K99" i="5"/>
  <c r="K79" i="5"/>
  <c r="K60" i="5"/>
  <c r="K56" i="5"/>
  <c r="K52" i="5"/>
  <c r="K94" i="5"/>
  <c r="K96" i="5" s="1"/>
  <c r="K89" i="5"/>
  <c r="K84" i="5"/>
  <c r="O99" i="5"/>
  <c r="O79" i="5"/>
  <c r="O56" i="5"/>
  <c r="O52" i="5"/>
  <c r="O94" i="5"/>
  <c r="O96" i="5" s="1"/>
  <c r="O89" i="5"/>
  <c r="Y28" i="5"/>
  <c r="K48" i="5"/>
  <c r="E52" i="5"/>
  <c r="E60" i="5" s="1"/>
  <c r="E56" i="5"/>
  <c r="H91" i="5"/>
  <c r="L5" i="5"/>
  <c r="E42" i="5"/>
  <c r="E94" i="5" s="1"/>
  <c r="E96" i="5" s="1"/>
  <c r="H48" i="5"/>
  <c r="E91" i="5"/>
  <c r="I91" i="5"/>
  <c r="I94" i="5"/>
  <c r="I96" i="5" s="1"/>
  <c r="I89" i="5"/>
  <c r="I84" i="5"/>
  <c r="I99" i="5"/>
  <c r="I79" i="5"/>
  <c r="I60" i="5"/>
  <c r="I56" i="5"/>
  <c r="I52" i="5"/>
  <c r="M40" i="5"/>
  <c r="E48" i="5"/>
  <c r="J60" i="5"/>
  <c r="J91" i="5"/>
  <c r="G84" i="5"/>
  <c r="F94" i="5"/>
  <c r="G42" i="5"/>
  <c r="G89" i="5"/>
  <c r="G94" i="5"/>
  <c r="G96" i="5" s="1"/>
  <c r="W94" i="5"/>
  <c r="W96" i="5" s="1"/>
  <c r="G52" i="5"/>
  <c r="G79" i="5"/>
  <c r="W79" i="5"/>
  <c r="K40" i="1"/>
  <c r="O40" i="1"/>
  <c r="P42" i="1" s="1"/>
  <c r="S40" i="1"/>
  <c r="W40" i="1"/>
  <c r="E40" i="1"/>
  <c r="E42" i="1" s="1"/>
  <c r="AA40" i="1"/>
  <c r="S48" i="1"/>
  <c r="S47" i="1"/>
  <c r="E45" i="1"/>
  <c r="S46" i="1"/>
  <c r="X47" i="1"/>
  <c r="X48" i="1"/>
  <c r="S45" i="1"/>
  <c r="X46" i="1"/>
  <c r="E48" i="1"/>
  <c r="E46" i="1"/>
  <c r="X45" i="1"/>
  <c r="E47" i="1"/>
  <c r="N78" i="5" l="1"/>
  <c r="N78" i="8"/>
  <c r="N80" i="8" s="1"/>
  <c r="M78" i="5"/>
  <c r="M78" i="8"/>
  <c r="M80" i="8" s="1"/>
  <c r="K78" i="5"/>
  <c r="K80" i="5" s="1"/>
  <c r="K78" i="8"/>
  <c r="K80" i="8" s="1"/>
  <c r="J78" i="5"/>
  <c r="J78" i="8"/>
  <c r="J80" i="8" s="1"/>
  <c r="W78" i="5"/>
  <c r="W80" i="5" s="1"/>
  <c r="W78" i="8"/>
  <c r="W80" i="8" s="1"/>
  <c r="H78" i="5"/>
  <c r="H80" i="5" s="1"/>
  <c r="H78" i="8"/>
  <c r="H80" i="8" s="1"/>
  <c r="O78" i="5"/>
  <c r="O78" i="8"/>
  <c r="O80" i="8" s="1"/>
  <c r="I78" i="5"/>
  <c r="I80" i="5" s="1"/>
  <c r="I78" i="8"/>
  <c r="I80" i="8" s="1"/>
  <c r="G78" i="5"/>
  <c r="G80" i="5" s="1"/>
  <c r="G80" i="8"/>
  <c r="E78" i="5"/>
  <c r="E80" i="5" s="1"/>
  <c r="E78" i="8"/>
  <c r="E80" i="8" s="1"/>
  <c r="AA17" i="5"/>
  <c r="AA24" i="5"/>
  <c r="AA33" i="5"/>
  <c r="AA25" i="5"/>
  <c r="AA39" i="5"/>
  <c r="AA13" i="5"/>
  <c r="AE29" i="3"/>
  <c r="AF29" i="3" s="1"/>
  <c r="O77" i="3"/>
  <c r="O75" i="3"/>
  <c r="O65" i="3"/>
  <c r="AA10" i="5"/>
  <c r="AA23" i="5"/>
  <c r="AA27" i="5"/>
  <c r="AA36" i="5"/>
  <c r="AA30" i="5"/>
  <c r="L89" i="7"/>
  <c r="L43" i="7"/>
  <c r="AA38" i="5"/>
  <c r="AA15" i="5"/>
  <c r="AA21" i="5"/>
  <c r="AA26" i="5"/>
  <c r="AA6" i="5"/>
  <c r="AA31" i="5"/>
  <c r="AA16" i="5"/>
  <c r="AA14" i="5"/>
  <c r="O85" i="3"/>
  <c r="O80" i="3"/>
  <c r="O82" i="3" s="1"/>
  <c r="AA18" i="5"/>
  <c r="AA9" i="5"/>
  <c r="AA22" i="5"/>
  <c r="AA37" i="5"/>
  <c r="L46" i="5"/>
  <c r="AA11" i="5"/>
  <c r="AA8" i="5"/>
  <c r="AA20" i="5"/>
  <c r="AA7" i="5"/>
  <c r="AA32" i="5"/>
  <c r="AA34" i="5"/>
  <c r="AE33" i="3"/>
  <c r="AF33" i="3" s="1"/>
  <c r="N91" i="5"/>
  <c r="O80" i="5"/>
  <c r="M94" i="5"/>
  <c r="M96" i="5" s="1"/>
  <c r="M89" i="5"/>
  <c r="M84" i="5"/>
  <c r="M99" i="5"/>
  <c r="M79" i="5"/>
  <c r="M60" i="5"/>
  <c r="M56" i="5"/>
  <c r="M52" i="5"/>
  <c r="P60" i="5"/>
  <c r="P75" i="5" s="1"/>
  <c r="M48" i="5"/>
  <c r="Z19" i="5"/>
  <c r="J84" i="5"/>
  <c r="J99" i="5"/>
  <c r="J79" i="5"/>
  <c r="J94" i="5"/>
  <c r="J96" i="5" s="1"/>
  <c r="J89" i="5"/>
  <c r="J56" i="5"/>
  <c r="J52" i="5"/>
  <c r="E50" i="3"/>
  <c r="J48" i="5"/>
  <c r="M91" i="5"/>
  <c r="P104" i="5"/>
  <c r="P106" i="5" s="1"/>
  <c r="P111" i="5" s="1"/>
  <c r="L40" i="3"/>
  <c r="Z28" i="5"/>
  <c r="N104" i="5"/>
  <c r="N106" i="5" s="1"/>
  <c r="N108" i="5" s="1"/>
  <c r="N109" i="5" s="1"/>
  <c r="N84" i="5"/>
  <c r="N99" i="5"/>
  <c r="N79" i="5"/>
  <c r="N60" i="5"/>
  <c r="N94" i="5"/>
  <c r="N96" i="5" s="1"/>
  <c r="N89" i="5"/>
  <c r="N56" i="5"/>
  <c r="N52" i="5"/>
  <c r="AA35" i="5"/>
  <c r="O42" i="1"/>
  <c r="E49" i="1"/>
  <c r="N80" i="5" l="1"/>
  <c r="M80" i="5"/>
  <c r="L78" i="5"/>
  <c r="L78" i="8"/>
  <c r="L80" i="8" s="1"/>
  <c r="J80" i="5"/>
  <c r="L44" i="7"/>
  <c r="Y44" i="7"/>
  <c r="AE12" i="3"/>
  <c r="AF12" i="3" s="1"/>
  <c r="AE13" i="3"/>
  <c r="AF13" i="3" s="1"/>
  <c r="AE39" i="3"/>
  <c r="AF39" i="3" s="1"/>
  <c r="AE38" i="3"/>
  <c r="AF38" i="3" s="1"/>
  <c r="AE25" i="3"/>
  <c r="AF25" i="3" s="1"/>
  <c r="AE24" i="3"/>
  <c r="AF24" i="3" s="1"/>
  <c r="Y89" i="7"/>
  <c r="AE23" i="3"/>
  <c r="AF23" i="3" s="1"/>
  <c r="AE18" i="3"/>
  <c r="AF18" i="3" s="1"/>
  <c r="AE34" i="3"/>
  <c r="AF34" i="3" s="1"/>
  <c r="AE14" i="3"/>
  <c r="AF14" i="3" s="1"/>
  <c r="AE26" i="3"/>
  <c r="AF26" i="3" s="1"/>
  <c r="AE36" i="3"/>
  <c r="AF36" i="3" s="1"/>
  <c r="AE20" i="3"/>
  <c r="AF20" i="3" s="1"/>
  <c r="L90" i="7"/>
  <c r="AE21" i="3"/>
  <c r="AF21" i="3" s="1"/>
  <c r="AE10" i="3"/>
  <c r="AF10" i="3" s="1"/>
  <c r="AE30" i="3"/>
  <c r="AF30" i="3" s="1"/>
  <c r="AE11" i="3"/>
  <c r="AF11" i="3" s="1"/>
  <c r="AE35" i="3"/>
  <c r="AF35" i="3" s="1"/>
  <c r="AE17" i="3"/>
  <c r="AF17" i="3" s="1"/>
  <c r="AE31" i="3"/>
  <c r="AF31" i="3" s="1"/>
  <c r="AE27" i="3"/>
  <c r="AF27" i="3" s="1"/>
  <c r="AE32" i="3"/>
  <c r="AF32" i="3" s="1"/>
  <c r="AE8" i="3"/>
  <c r="AF8" i="3" s="1"/>
  <c r="AE16" i="3"/>
  <c r="AF16" i="3" s="1"/>
  <c r="AE22" i="3"/>
  <c r="AF22" i="3" s="1"/>
  <c r="AE9" i="3"/>
  <c r="AF9" i="3" s="1"/>
  <c r="AE7" i="3"/>
  <c r="AF7" i="3" s="1"/>
  <c r="AE37" i="3"/>
  <c r="AF37" i="3" s="1"/>
  <c r="AE6" i="3"/>
  <c r="AE15" i="3"/>
  <c r="AF15" i="3" s="1"/>
  <c r="AA28" i="5"/>
  <c r="AA19" i="5"/>
  <c r="Z40" i="5"/>
  <c r="L94" i="5"/>
  <c r="L96" i="5" s="1"/>
  <c r="L89" i="5"/>
  <c r="L84" i="5"/>
  <c r="Q60" i="5"/>
  <c r="L99" i="5"/>
  <c r="L79" i="5"/>
  <c r="L56" i="5"/>
  <c r="L52" i="5"/>
  <c r="L42" i="5"/>
  <c r="L104" i="5" s="1"/>
  <c r="L106" i="5" s="1"/>
  <c r="L108" i="5" s="1"/>
  <c r="L60" i="5"/>
  <c r="L48" i="5"/>
  <c r="L91" i="5"/>
  <c r="L80" i="5" l="1"/>
  <c r="AF6" i="3"/>
  <c r="Z40" i="3"/>
  <c r="Z89" i="7"/>
  <c r="Z44" i="7"/>
  <c r="AE28" i="3"/>
  <c r="AF28" i="3" s="1"/>
  <c r="Z77" i="5"/>
  <c r="Z92" i="5"/>
  <c r="Z93" i="5" s="1"/>
  <c r="Z94" i="5" s="1"/>
  <c r="Z89" i="5"/>
  <c r="AE19" i="3"/>
  <c r="AA40" i="5"/>
  <c r="Z76" i="5" l="1"/>
  <c r="Z78" i="5" s="1"/>
  <c r="Y76" i="8"/>
  <c r="Z78" i="8" s="1"/>
  <c r="AA44" i="7"/>
  <c r="AA46" i="7" s="1"/>
  <c r="AA89" i="7"/>
  <c r="AF19" i="3"/>
  <c r="AE43" i="3"/>
  <c r="AA40" i="3"/>
  <c r="AA79" i="5"/>
  <c r="AA94" i="5"/>
  <c r="AA95" i="5" s="1"/>
  <c r="AA96" i="5" s="1"/>
  <c r="AA91" i="5"/>
  <c r="AA78" i="5" l="1"/>
  <c r="AA80" i="5" s="1"/>
  <c r="AA78" i="8"/>
  <c r="AA80" i="8" s="1"/>
  <c r="Q40" i="3" l="1"/>
  <c r="S78" i="5" l="1"/>
  <c r="S78" i="8"/>
  <c r="S80" i="8" s="1"/>
  <c r="P40" i="3"/>
  <c r="R40" i="5"/>
  <c r="S99" i="5"/>
  <c r="S101" i="5" s="1"/>
  <c r="S89" i="5"/>
  <c r="S79" i="5"/>
  <c r="S94" i="5"/>
  <c r="S42" i="5"/>
  <c r="Q42" i="3" s="1"/>
  <c r="S91" i="5"/>
  <c r="S80" i="5" l="1"/>
  <c r="R78" i="5"/>
  <c r="P78" i="8"/>
  <c r="P80" i="8" s="1"/>
  <c r="R40" i="3"/>
  <c r="Q78" i="8" s="1"/>
  <c r="Q80" i="8" s="1"/>
  <c r="P40" i="5"/>
  <c r="R44" i="5"/>
  <c r="R45" i="5" s="1"/>
  <c r="R99" i="5"/>
  <c r="R101" i="5" s="1"/>
  <c r="R89" i="5"/>
  <c r="R79" i="5"/>
  <c r="R94" i="5"/>
  <c r="R96" i="5" s="1"/>
  <c r="R91" i="5"/>
  <c r="R80" i="5" l="1"/>
  <c r="P78" i="5"/>
  <c r="O64" i="3"/>
  <c r="O66" i="3" s="1"/>
  <c r="Q40" i="5"/>
  <c r="P43" i="5" s="1"/>
  <c r="S40" i="3"/>
  <c r="P94" i="5"/>
  <c r="P99" i="5"/>
  <c r="P79" i="5"/>
  <c r="S42" i="3" l="1"/>
  <c r="R78" i="8"/>
  <c r="R80" i="8" s="1"/>
  <c r="R42" i="3"/>
  <c r="P80" i="5"/>
  <c r="Q78" i="5"/>
  <c r="Q94" i="5"/>
  <c r="Q99" i="5"/>
  <c r="Q79" i="5"/>
  <c r="Q43" i="5"/>
  <c r="Q80" i="5" l="1"/>
  <c r="S96" i="5"/>
  <c r="G56" i="5" l="1"/>
  <c r="P96" i="5" l="1"/>
  <c r="Q96" i="5"/>
  <c r="AD15" i="7" l="1"/>
  <c r="AE15" i="7" s="1"/>
  <c r="AD14" i="7"/>
  <c r="AE14" i="7" s="1"/>
  <c r="AD16" i="7" l="1"/>
  <c r="AE16" i="7" s="1"/>
  <c r="U40" i="5" l="1"/>
  <c r="U94" i="5" s="1"/>
  <c r="U79" i="5"/>
  <c r="U89" i="5"/>
  <c r="U91" i="5" l="1"/>
  <c r="U44" i="7"/>
  <c r="U40" i="3"/>
  <c r="U89" i="7"/>
  <c r="V40" i="3"/>
  <c r="V44" i="7"/>
  <c r="U43" i="7"/>
  <c r="V40" i="5"/>
  <c r="V78" i="5" l="1"/>
  <c r="V78" i="8"/>
  <c r="V80" i="8" s="1"/>
  <c r="U78" i="5"/>
  <c r="U80" i="5" s="1"/>
  <c r="U78" i="8"/>
  <c r="U80" i="8" s="1"/>
  <c r="V89" i="7"/>
  <c r="U90" i="7"/>
  <c r="V43" i="7"/>
  <c r="V94" i="5"/>
  <c r="V89" i="5"/>
  <c r="V91" i="5"/>
  <c r="V79" i="5"/>
  <c r="V80" i="5" l="1"/>
  <c r="V90" i="7"/>
  <c r="X46" i="5" l="1"/>
  <c r="X89" i="7"/>
  <c r="X40" i="3"/>
  <c r="X79" i="5"/>
  <c r="AD5" i="7"/>
  <c r="T5" i="5"/>
  <c r="T40" i="3" s="1"/>
  <c r="T78" i="5" l="1"/>
  <c r="T78" i="8"/>
  <c r="T80" i="8" s="1"/>
  <c r="X78" i="5"/>
  <c r="X80" i="5" s="1"/>
  <c r="X78" i="8"/>
  <c r="X80" i="8" s="1"/>
  <c r="X44" i="7"/>
  <c r="AA47" i="7" s="1"/>
  <c r="AB48" i="7" s="1"/>
  <c r="X89" i="5"/>
  <c r="AE5" i="7"/>
  <c r="AE46" i="7" s="1"/>
  <c r="AD46" i="7"/>
  <c r="X42" i="5"/>
  <c r="X42" i="3" s="1"/>
  <c r="AB46" i="5"/>
  <c r="X94" i="5"/>
  <c r="T40" i="5"/>
  <c r="X91" i="5"/>
  <c r="T89" i="7"/>
  <c r="T44" i="7" l="1"/>
  <c r="T43" i="7"/>
  <c r="T90" i="7" s="1"/>
  <c r="T89" i="5"/>
  <c r="T79" i="5"/>
  <c r="T80" i="5" s="1"/>
  <c r="T94" i="5"/>
  <c r="T9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Arruda, Patricia (OHHS)</author>
  </authors>
  <commentList>
    <comment ref="AB14" authorId="0" shapeId="0" xr:uid="{FCBD9939-CF6D-4DF1-8DC0-5E85B19555FE}">
      <text>
        <r>
          <rPr>
            <b/>
            <sz val="9"/>
            <color indexed="81"/>
            <rFont val="Tahoma"/>
            <family val="2"/>
          </rPr>
          <t>Arruda, Patricia (OHHS):</t>
        </r>
        <r>
          <rPr>
            <sz val="9"/>
            <color indexed="81"/>
            <rFont val="Tahoma"/>
            <family val="2"/>
          </rPr>
          <t xml:space="preserve">
this is LTSS IAPD, Gainwell OPD (I think), and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Arruda, Patricia (OHHS)</author>
  </authors>
  <commentList>
    <comment ref="AB14" authorId="0" shapeId="0" xr:uid="{9063853F-51B5-4AB9-8EE8-17DD9D67271A}">
      <text>
        <r>
          <rPr>
            <b/>
            <sz val="9"/>
            <color indexed="81"/>
            <rFont val="Tahoma"/>
            <family val="2"/>
          </rPr>
          <t>Arruda, Patricia (OHHS):</t>
        </r>
        <r>
          <rPr>
            <sz val="9"/>
            <color indexed="81"/>
            <rFont val="Tahoma"/>
            <family val="2"/>
          </rPr>
          <t xml:space="preserve">
this is LTSS IAPD, Gainwell OPD (I think), and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Donahue, Timothy (OHHS)</author>
  </authors>
  <commentList>
    <comment ref="L25" authorId="0" shapeId="0" xr:uid="{6D843704-DEB8-49EA-8430-7C3D87B5B787}">
      <text>
        <r>
          <rPr>
            <b/>
            <sz val="9"/>
            <color indexed="81"/>
            <rFont val="Tahoma"/>
            <family val="2"/>
          </rPr>
          <t>Donahue, Timothy (OHHS):</t>
        </r>
        <r>
          <rPr>
            <sz val="9"/>
            <color indexed="81"/>
            <rFont val="Tahoma"/>
            <family val="2"/>
          </rPr>
          <t xml:space="preserve">
Formula error?  Sum of cells &gt; value reported in January
</t>
        </r>
      </text>
    </comment>
  </commentList>
</comments>
</file>

<file path=xl/sharedStrings.xml><?xml version="1.0" encoding="utf-8"?>
<sst xmlns="http://schemas.openxmlformats.org/spreadsheetml/2006/main" count="1410" uniqueCount="251">
  <si>
    <t>SFY2023 FFY Q2 Quarterly Report</t>
  </si>
  <si>
    <t>HIGHLIGHTED FIELDS INDICATE CHANGES FROM JUL 2023 SUBMISSION</t>
  </si>
  <si>
    <t> </t>
  </si>
  <si>
    <t>For January 2024 Submission</t>
  </si>
  <si>
    <t>For benefits, FMAP rate by quarter:</t>
  </si>
  <si>
    <t>Actuals Expenditures from:</t>
  </si>
  <si>
    <t>April 1, 2021 to December 31, 2023</t>
  </si>
  <si>
    <t>Actual cash spent.</t>
  </si>
  <si>
    <t>State Funds/ Federal Funds Expended</t>
  </si>
  <si>
    <t>Projections</t>
  </si>
  <si>
    <t>Projections Only</t>
  </si>
  <si>
    <t>PATRICIA, PLEASE "HIDE" THIS COLUMN.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</si>
  <si>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</si>
  <si>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</si>
  <si>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</si>
  <si>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</si>
  <si>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</si>
  <si>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</si>
  <si>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</si>
  <si>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</si>
  <si>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</si>
  <si>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</si>
  <si>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</si>
  <si>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</si>
  <si>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</si>
  <si>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Q3 FY24
(Jan - March 2024)</t>
  </si>
  <si>
    <t>State Restricted Receipt Funds TD</t>
  </si>
  <si>
    <t>Federal Funds TD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</si>
  <si>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</si>
  <si>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</si>
  <si>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</si>
  <si>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</si>
  <si>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</si>
  <si>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</si>
  <si>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</si>
  <si>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</si>
  <si>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</si>
  <si>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</si>
  <si>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</si>
  <si>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</si>
  <si>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</si>
  <si>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</si>
  <si>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</si>
  <si>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Benefit</t>
  </si>
  <si>
    <t>28:HCBS-02</t>
  </si>
  <si>
    <t>Children's BH</t>
  </si>
  <si>
    <t>Staffing &amp; Admin to Support Mobile Response</t>
  </si>
  <si>
    <t>Admin</t>
  </si>
  <si>
    <t>28:HCBS-03</t>
  </si>
  <si>
    <t>Mobile Response &amp; Stabilization Services</t>
  </si>
  <si>
    <t>RR Only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</si>
  <si>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</si>
  <si>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</si>
  <si>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</si>
  <si>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</si>
  <si>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</si>
  <si>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</si>
  <si>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28:HCBS-07</t>
  </si>
  <si>
    <t>No Wrong Door Enhancement</t>
  </si>
  <si>
    <t>Strengthening the System with a Single Point of Access</t>
  </si>
  <si>
    <t>Mixed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</si>
  <si>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</si>
  <si>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</si>
  <si>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</si>
  <si>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</si>
  <si>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</si>
  <si>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</si>
  <si>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</si>
  <si>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</si>
  <si>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</si>
  <si>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IAPD</t>
  </si>
  <si>
    <t>28:HCBS-11</t>
  </si>
  <si>
    <t>Implementation Assistance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</si>
  <si>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</si>
  <si>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</si>
  <si>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</si>
  <si>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</si>
  <si>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</si>
  <si>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UHIP IAPD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</si>
  <si>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</si>
  <si>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</si>
  <si>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</si>
  <si>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</si>
  <si>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</si>
  <si>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</si>
  <si>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</si>
  <si>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</si>
  <si>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</si>
  <si>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</si>
  <si>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</si>
  <si>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</si>
  <si>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</si>
  <si>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</si>
  <si>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</si>
  <si>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</si>
  <si>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</si>
  <si>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</si>
  <si>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</si>
  <si>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</si>
  <si>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</si>
  <si>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TBD-22</t>
  </si>
  <si>
    <t>HCBS Supportive Adult BH</t>
  </si>
  <si>
    <t>TBD-23</t>
  </si>
  <si>
    <t>Prevention Services - Children's BH</t>
  </si>
  <si>
    <t>TBD-24</t>
  </si>
  <si>
    <t xml:space="preserve">Quality Improvement / Promoting Equity </t>
  </si>
  <si>
    <t>Remote Support Services Pilot</t>
  </si>
  <si>
    <t>TBD-25</t>
  </si>
  <si>
    <t>HCBS Equity</t>
  </si>
  <si>
    <t xml:space="preserve">Olmstead Planning
Community Engagement
</t>
  </si>
  <si>
    <t>TBD-26</t>
  </si>
  <si>
    <t xml:space="preserve">Unsheltered Supportive Services </t>
  </si>
  <si>
    <t>TBD-27</t>
  </si>
  <si>
    <t>Community-Based SUD Housing</t>
  </si>
  <si>
    <t>TBD-28</t>
  </si>
  <si>
    <t>Public Housing/Neighborhood Resident Service Coordinator Pilot</t>
  </si>
  <si>
    <t>TBD-29</t>
  </si>
  <si>
    <t>Homeless Service Provider Recruitment Retention</t>
  </si>
  <si>
    <t>TBD-30</t>
  </si>
  <si>
    <t>Self-Directed Program Expansion/Service Advisory</t>
  </si>
  <si>
    <t>TBD-31</t>
  </si>
  <si>
    <t>Enhanced HCBS Information, Awareness, &amp; Outreach</t>
  </si>
  <si>
    <t>TBD-32</t>
  </si>
  <si>
    <t>Enhanced State Quality Strategy</t>
  </si>
  <si>
    <t>TBD-33</t>
  </si>
  <si>
    <t>Building TBI Capacity</t>
  </si>
  <si>
    <t>TBD-34</t>
  </si>
  <si>
    <t>Oral Health Emergency Department Diversion</t>
  </si>
  <si>
    <t>TBD-35</t>
  </si>
  <si>
    <t>Quality &amp; Equity</t>
  </si>
  <si>
    <t>Equity Challenge Grants</t>
  </si>
  <si>
    <t>All Approved Projects</t>
  </si>
  <si>
    <t>Reserved</t>
  </si>
  <si>
    <t>Total</t>
  </si>
  <si>
    <t>Italacized Cells in "State Intention…." column have a variety of draw down match rates.</t>
  </si>
  <si>
    <t>BENEFIT</t>
  </si>
  <si>
    <t>ADMIN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</si>
  <si>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</si>
  <si>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</si>
  <si>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</si>
  <si>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</si>
  <si>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</si>
  <si>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</si>
  <si>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</si>
  <si>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</si>
  <si>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</si>
  <si>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</si>
  <si>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</si>
  <si>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</si>
  <si>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</si>
  <si>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</si>
  <si>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</si>
  <si>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</si>
  <si>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</si>
  <si>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</si>
  <si>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</si>
  <si>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</si>
  <si>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</si>
  <si>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</si>
  <si>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</si>
  <si>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</si>
  <si>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</si>
  <si>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</si>
  <si>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</si>
  <si>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</si>
  <si>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</si>
  <si>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</si>
  <si>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</si>
  <si>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</si>
  <si>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</si>
  <si>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</si>
  <si>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</si>
  <si>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</si>
  <si>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</si>
  <si>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All HCBS EF-Map Spending</t>
  </si>
  <si>
    <t>Make sure it is based off of 70m not 71</t>
  </si>
  <si>
    <t>Projected highlighted light green have varied Federal Match Rates</t>
  </si>
  <si>
    <t>BENEFITS</t>
  </si>
  <si>
    <t>Jan 24 CMS Report</t>
  </si>
  <si>
    <t>Difference</t>
  </si>
  <si>
    <t>Status and Summary Tab (CMS)</t>
  </si>
  <si>
    <t>Reserves</t>
  </si>
  <si>
    <t>Audit Fees</t>
  </si>
  <si>
    <t>Status and Summary Tab (Live)</t>
  </si>
  <si>
    <t>FY24</t>
  </si>
  <si>
    <t>HCBS TD</t>
  </si>
  <si>
    <t>Current Ri-Fans Report</t>
  </si>
  <si>
    <t>Crosswalk:</t>
  </si>
  <si>
    <t>In CMS Report</t>
  </si>
  <si>
    <t>Not In CMS Report</t>
  </si>
  <si>
    <t>000.0000000000 CC</t>
  </si>
  <si>
    <t>Allegra Q2 and Q3 S&amp;B S/b CC25</t>
  </si>
  <si>
    <t>Sadie/Jasmine S&amp;B S/b CC14</t>
  </si>
  <si>
    <t>Blank CC</t>
  </si>
  <si>
    <t>Oral Health to CC14</t>
  </si>
  <si>
    <t>OPC S&amp;B S/b CC 19</t>
  </si>
  <si>
    <t>KS Testers S/B CC13</t>
  </si>
  <si>
    <t>RF</t>
  </si>
  <si>
    <t>AUDIT</t>
  </si>
  <si>
    <t>Refunds</t>
  </si>
  <si>
    <t>Report In $M  * $1,000,000</t>
  </si>
  <si>
    <t>Cross Checks</t>
  </si>
  <si>
    <t>Last Filed CMS Reports</t>
  </si>
  <si>
    <t>CMS Report Filed 10/18/2023</t>
  </si>
  <si>
    <t>Above / $1m</t>
  </si>
  <si>
    <t>CMS Report Filed 10/2023 * $m</t>
  </si>
  <si>
    <t>Difference Between CMS 10/2023 and above</t>
  </si>
  <si>
    <t>Rounding - Copied from CMS report with hard numbers to two decimals</t>
  </si>
  <si>
    <t>All Future Year Projections Have Changed</t>
  </si>
  <si>
    <t>Status Sheet and Summary</t>
  </si>
  <si>
    <t>Above (CMS)</t>
  </si>
  <si>
    <t>Rifans</t>
  </si>
  <si>
    <t>RiFans by Quarter</t>
  </si>
  <si>
    <t>*Revenue treated as Expense but later corrected</t>
  </si>
  <si>
    <t>FY22-23 STD</t>
  </si>
  <si>
    <t>FY24 STD</t>
  </si>
  <si>
    <t>FY22-24 STD</t>
  </si>
  <si>
    <t>Spending To Date:</t>
  </si>
  <si>
    <t>0%</t>
  </si>
  <si>
    <t>April 1, 2021 to March 31, 2024</t>
  </si>
  <si>
    <t>For April 2024 Submission</t>
  </si>
  <si>
    <t>SFY2023 FFY Q3 Quarterly Report</t>
  </si>
  <si>
    <t>HIGHLIGHTED FIELDS INDICATE CHANGES FROM OCT 2023 SUBMISSION</t>
  </si>
  <si>
    <t>Sum Share Change</t>
  </si>
  <si>
    <t>Sum SFY 2024 &amp; 2025</t>
  </si>
  <si>
    <t>Sum of SFY 2024 &amp; 2025</t>
  </si>
  <si>
    <t>Delta of Sum 24/25 &amp; Allocation Change</t>
  </si>
  <si>
    <t>Expedite HCBS Access &amp; Optimize Workflow</t>
  </si>
  <si>
    <t>Person-Centered Options Counseling Network Expansion &amp; Implementation Assistance</t>
  </si>
  <si>
    <t>SFY2024 Q3 Quarterly Report</t>
  </si>
  <si>
    <t>HIGHLIGHTED FIELDS INDICATE CHANGES FROM JAN 2024 SUBMISSION</t>
  </si>
  <si>
    <t>MIXED</t>
  </si>
  <si>
    <t>28:HCBS-22</t>
  </si>
  <si>
    <t>28:HCBS-23</t>
  </si>
  <si>
    <t>28:HCBS-24</t>
  </si>
  <si>
    <t>28:HCBS-25</t>
  </si>
  <si>
    <t>28:HCBS-26</t>
  </si>
  <si>
    <t>28:HCBS-27</t>
  </si>
  <si>
    <t>28:HCBS-28</t>
  </si>
  <si>
    <t>28:HCBS-29</t>
  </si>
  <si>
    <t>28:HCBS-30</t>
  </si>
  <si>
    <t>28:HCBS-31</t>
  </si>
  <si>
    <t>28:HCBS-32</t>
  </si>
  <si>
    <t>28:HCBS-33</t>
  </si>
  <si>
    <t>28:HCBS-34</t>
  </si>
  <si>
    <t>28:HCBS-35</t>
  </si>
  <si>
    <t>SFY2024 Q4 Quarterly Report</t>
  </si>
  <si>
    <t>For July 2024 Submission</t>
  </si>
  <si>
    <t>April 1, 2021 to June 30, 2024</t>
  </si>
  <si>
    <t>HIGHLIGHTED FIELDS INDICATE CHANGES FROM APRIL 2024 SUBMISSION</t>
  </si>
  <si>
    <t>SFY2025 Q1 Quarterly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</si>
</sst>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_);_(@_)"/>
    <numFmt numFmtId="166" formatCode="0.0%"/>
    <numFmt numFmtId="167" formatCode="_(&quot;$&quot;* #,##0.0_);_(&quot;$&quot;* \(#,##0.0\);_(&quot;$&quot;* &quot;-&quot;??_);_(@_)"/>
    <numFmt numFmtId="168" formatCode="0.000"/>
    <numFmt numFmtId="169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i/>
      <sz val="9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trike/>
      <sz val="11"/>
      <name val="Calibri"/>
      <family val="2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</font>
    <font>
      <strike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b/>
      <i/>
      <strike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2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5" borderId="1" xfId="0" applyFont="1" applyFill="1" applyBorder="1"/>
    <xf numFmtId="0" fontId="6" fillId="5" borderId="0" xfId="0" applyFont="1" applyFill="1"/>
    <xf numFmtId="0" fontId="2" fillId="8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9" fontId="8" fillId="9" borderId="0" xfId="2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7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4" fontId="9" fillId="3" borderId="6" xfId="1" applyFont="1" applyFill="1" applyBorder="1" applyAlignment="1">
      <alignment vertical="center"/>
    </xf>
    <xf numFmtId="164" fontId="9" fillId="10" borderId="7" xfId="1" applyNumberFormat="1" applyFont="1" applyFill="1" applyBorder="1" applyAlignment="1">
      <alignment vertical="center"/>
    </xf>
    <xf numFmtId="44" fontId="5" fillId="0" borderId="8" xfId="1" applyFont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5" fillId="10" borderId="6" xfId="1" applyFont="1" applyFill="1" applyBorder="1" applyAlignment="1">
      <alignment vertical="center"/>
    </xf>
    <xf numFmtId="9" fontId="5" fillId="0" borderId="6" xfId="2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vertical="center"/>
    </xf>
    <xf numFmtId="164" fontId="9" fillId="10" borderId="9" xfId="1" applyNumberFormat="1" applyFont="1" applyFill="1" applyBorder="1" applyAlignment="1">
      <alignment vertical="center"/>
    </xf>
    <xf numFmtId="164" fontId="5" fillId="10" borderId="10" xfId="1" applyNumberFormat="1" applyFont="1" applyFill="1" applyBorder="1" applyAlignment="1">
      <alignment vertical="center"/>
    </xf>
    <xf numFmtId="44" fontId="5" fillId="10" borderId="10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164" fontId="9" fillId="11" borderId="6" xfId="1" applyNumberFormat="1" applyFont="1" applyFill="1" applyBorder="1" applyAlignment="1">
      <alignment vertical="center"/>
    </xf>
    <xf numFmtId="164" fontId="9" fillId="11" borderId="11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44" fontId="5" fillId="10" borderId="11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5" fillId="12" borderId="6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 wrapText="1"/>
    </xf>
    <xf numFmtId="44" fontId="4" fillId="12" borderId="6" xfId="1" applyFont="1" applyFill="1" applyBorder="1" applyAlignment="1">
      <alignment vertical="center"/>
    </xf>
    <xf numFmtId="44" fontId="9" fillId="12" borderId="6" xfId="1" applyFont="1" applyFill="1" applyBorder="1" applyAlignment="1">
      <alignment vertical="center"/>
    </xf>
    <xf numFmtId="44" fontId="12" fillId="12" borderId="6" xfId="1" applyFont="1" applyFill="1" applyBorder="1" applyAlignment="1">
      <alignment vertical="center"/>
    </xf>
    <xf numFmtId="44" fontId="5" fillId="12" borderId="6" xfId="1" applyFont="1" applyFill="1" applyBorder="1" applyAlignment="1">
      <alignment vertical="center"/>
    </xf>
    <xf numFmtId="44" fontId="4" fillId="12" borderId="9" xfId="1" applyFont="1" applyFill="1" applyBorder="1" applyAlignment="1">
      <alignment vertical="center"/>
    </xf>
    <xf numFmtId="166" fontId="6" fillId="13" borderId="6" xfId="2" applyNumberFormat="1" applyFont="1" applyFill="1" applyBorder="1" applyAlignment="1">
      <alignment horizontal="center" vertical="center"/>
    </xf>
    <xf numFmtId="44" fontId="4" fillId="12" borderId="1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9" fillId="0" borderId="0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44" fontId="13" fillId="0" borderId="0" xfId="1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4" fillId="0" borderId="0" xfId="1" applyFont="1" applyFill="1" applyBorder="1" applyAlignment="1">
      <alignment horizontal="right" vertical="center"/>
    </xf>
    <xf numFmtId="167" fontId="3" fillId="0" borderId="13" xfId="1" applyNumberFormat="1" applyFont="1" applyBorder="1" applyAlignment="1">
      <alignment horizontal="right"/>
    </xf>
    <xf numFmtId="167" fontId="3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14" borderId="0" xfId="0" applyFont="1" applyFill="1"/>
    <xf numFmtId="0" fontId="0" fillId="14" borderId="0" xfId="0" applyFill="1"/>
    <xf numFmtId="0" fontId="2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3" fontId="0" fillId="0" borderId="0" xfId="0" applyNumberFormat="1"/>
    <xf numFmtId="44" fontId="0" fillId="14" borderId="0" xfId="1" applyFont="1" applyFill="1"/>
    <xf numFmtId="44" fontId="0" fillId="2" borderId="0" xfId="1" applyFont="1" applyFill="1" applyAlignment="1">
      <alignment horizontal="center"/>
    </xf>
    <xf numFmtId="44" fontId="0" fillId="2" borderId="0" xfId="1" applyFont="1" applyFill="1"/>
    <xf numFmtId="16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0" xfId="0" applyFont="1" applyFill="1"/>
    <xf numFmtId="0" fontId="5" fillId="7" borderId="0" xfId="0" applyFont="1" applyFill="1"/>
    <xf numFmtId="44" fontId="5" fillId="3" borderId="10" xfId="1" applyFont="1" applyFill="1" applyBorder="1" applyAlignment="1">
      <alignment vertical="center"/>
    </xf>
    <xf numFmtId="44" fontId="4" fillId="12" borderId="0" xfId="1" applyFont="1" applyFill="1" applyBorder="1" applyAlignment="1">
      <alignment vertical="center"/>
    </xf>
    <xf numFmtId="44" fontId="13" fillId="0" borderId="0" xfId="0" applyNumberFormat="1" applyFont="1" applyAlignment="1">
      <alignment horizontal="center" vertical="center"/>
    </xf>
    <xf numFmtId="8" fontId="11" fillId="0" borderId="6" xfId="1" applyNumberFormat="1" applyFont="1" applyBorder="1" applyAlignment="1">
      <alignment horizontal="center" vertical="center"/>
    </xf>
    <xf numFmtId="8" fontId="12" fillId="0" borderId="6" xfId="1" applyNumberFormat="1" applyFont="1" applyBorder="1" applyAlignment="1">
      <alignment horizontal="center" vertical="center"/>
    </xf>
    <xf numFmtId="44" fontId="0" fillId="0" borderId="6" xfId="1" applyFont="1" applyBorder="1"/>
    <xf numFmtId="44" fontId="0" fillId="2" borderId="14" xfId="0" applyNumberFormat="1" applyFill="1" applyBorder="1"/>
    <xf numFmtId="44" fontId="12" fillId="0" borderId="6" xfId="1" applyFont="1" applyBorder="1" applyAlignment="1">
      <alignment horizontal="center" vertical="center"/>
    </xf>
    <xf numFmtId="44" fontId="5" fillId="16" borderId="6" xfId="1" applyFont="1" applyFill="1" applyBorder="1" applyAlignment="1">
      <alignment vertical="center"/>
    </xf>
    <xf numFmtId="0" fontId="14" fillId="0" borderId="0" xfId="0" applyFont="1"/>
    <xf numFmtId="164" fontId="5" fillId="0" borderId="6" xfId="1" applyNumberFormat="1" applyFont="1" applyBorder="1" applyAlignment="1">
      <alignment vertical="center"/>
    </xf>
    <xf numFmtId="164" fontId="5" fillId="16" borderId="6" xfId="1" applyNumberFormat="1" applyFont="1" applyFill="1" applyBorder="1" applyAlignment="1">
      <alignment vertical="center"/>
    </xf>
    <xf numFmtId="0" fontId="4" fillId="12" borderId="0" xfId="0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4" fillId="12" borderId="0" xfId="0" applyFont="1" applyFill="1" applyAlignment="1">
      <alignment vertical="center" wrapText="1"/>
    </xf>
    <xf numFmtId="44" fontId="9" fillId="12" borderId="0" xfId="1" applyFont="1" applyFill="1" applyBorder="1" applyAlignment="1">
      <alignment vertical="center"/>
    </xf>
    <xf numFmtId="44" fontId="13" fillId="12" borderId="0" xfId="1" applyFont="1" applyFill="1" applyBorder="1" applyAlignment="1">
      <alignment vertical="center"/>
    </xf>
    <xf numFmtId="44" fontId="12" fillId="12" borderId="0" xfId="1" applyFont="1" applyFill="1" applyBorder="1" applyAlignment="1">
      <alignment vertical="center"/>
    </xf>
    <xf numFmtId="44" fontId="5" fillId="12" borderId="0" xfId="1" applyFont="1" applyFill="1" applyBorder="1" applyAlignment="1">
      <alignment vertical="center"/>
    </xf>
    <xf numFmtId="44" fontId="4" fillId="18" borderId="0" xfId="1" applyFont="1" applyFill="1" applyBorder="1" applyAlignment="1">
      <alignment vertical="center"/>
    </xf>
    <xf numFmtId="166" fontId="6" fillId="0" borderId="0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0" xfId="0" applyFont="1" applyFill="1"/>
    <xf numFmtId="0" fontId="4" fillId="0" borderId="15" xfId="0" applyFont="1" applyBorder="1" applyAlignment="1">
      <alignment vertical="center" wrapText="1"/>
    </xf>
    <xf numFmtId="44" fontId="13" fillId="0" borderId="16" xfId="0" applyNumberFormat="1" applyFont="1" applyBorder="1" applyAlignment="1">
      <alignment horizontal="center" vertical="center"/>
    </xf>
    <xf numFmtId="44" fontId="13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44" fontId="13" fillId="0" borderId="6" xfId="0" applyNumberFormat="1" applyFont="1" applyBorder="1" applyAlignment="1">
      <alignment horizontal="center" vertical="center"/>
    </xf>
    <xf numFmtId="44" fontId="13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44" fontId="13" fillId="0" borderId="21" xfId="0" applyNumberFormat="1" applyFont="1" applyBorder="1" applyAlignment="1">
      <alignment horizontal="center" vertical="center"/>
    </xf>
    <xf numFmtId="44" fontId="13" fillId="17" borderId="21" xfId="0" applyNumberFormat="1" applyFont="1" applyFill="1" applyBorder="1" applyAlignment="1">
      <alignment horizontal="center" vertical="center"/>
    </xf>
    <xf numFmtId="44" fontId="13" fillId="17" borderId="22" xfId="0" applyNumberFormat="1" applyFont="1" applyFill="1" applyBorder="1" applyAlignment="1">
      <alignment horizontal="center" vertical="center"/>
    </xf>
    <xf numFmtId="44" fontId="0" fillId="0" borderId="15" xfId="1" applyFont="1" applyBorder="1"/>
    <xf numFmtId="44" fontId="0" fillId="0" borderId="16" xfId="1" applyFont="1" applyBorder="1"/>
    <xf numFmtId="44" fontId="0" fillId="0" borderId="17" xfId="1" applyFont="1" applyBorder="1"/>
    <xf numFmtId="44" fontId="15" fillId="0" borderId="21" xfId="0" applyNumberFormat="1" applyFont="1" applyBorder="1" applyAlignment="1">
      <alignment horizontal="center" vertical="center"/>
    </xf>
    <xf numFmtId="44" fontId="1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2" fontId="0" fillId="0" borderId="0" xfId="0" applyNumberFormat="1"/>
    <xf numFmtId="0" fontId="0" fillId="0" borderId="6" xfId="0" applyBorder="1"/>
    <xf numFmtId="0" fontId="0" fillId="18" borderId="0" xfId="0" applyFill="1"/>
    <xf numFmtId="44" fontId="0" fillId="18" borderId="0" xfId="0" applyNumberFormat="1" applyFill="1"/>
    <xf numFmtId="44" fontId="1" fillId="0" borderId="6" xfId="1" applyFont="1" applyBorder="1"/>
    <xf numFmtId="44" fontId="0" fillId="17" borderId="6" xfId="1" applyFont="1" applyFill="1" applyBorder="1"/>
    <xf numFmtId="44" fontId="0" fillId="0" borderId="6" xfId="1" applyFont="1" applyFill="1" applyBorder="1"/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19" borderId="0" xfId="0" applyNumberFormat="1" applyFill="1"/>
    <xf numFmtId="44" fontId="0" fillId="8" borderId="0" xfId="1" applyFont="1" applyFill="1"/>
    <xf numFmtId="44" fontId="0" fillId="8" borderId="0" xfId="0" applyNumberFormat="1" applyFill="1"/>
    <xf numFmtId="0" fontId="0" fillId="0" borderId="0" xfId="0" quotePrefix="1" applyAlignment="1">
      <alignment horizontal="right"/>
    </xf>
    <xf numFmtId="44" fontId="17" fillId="3" borderId="6" xfId="1" applyFont="1" applyFill="1" applyBorder="1" applyAlignment="1">
      <alignment vertical="center"/>
    </xf>
    <xf numFmtId="164" fontId="17" fillId="10" borderId="7" xfId="1" applyNumberFormat="1" applyFont="1" applyFill="1" applyBorder="1" applyAlignment="1">
      <alignment vertical="center"/>
    </xf>
    <xf numFmtId="44" fontId="18" fillId="0" borderId="8" xfId="1" applyFont="1" applyBorder="1" applyAlignment="1">
      <alignment vertical="center"/>
    </xf>
    <xf numFmtId="44" fontId="18" fillId="10" borderId="8" xfId="1" applyFont="1" applyFill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10" borderId="6" xfId="1" applyFont="1" applyFill="1" applyBorder="1" applyAlignment="1">
      <alignment vertical="center"/>
    </xf>
    <xf numFmtId="9" fontId="18" fillId="0" borderId="6" xfId="2" applyFont="1" applyBorder="1" applyAlignment="1">
      <alignment horizontal="center" vertical="center"/>
    </xf>
    <xf numFmtId="44" fontId="18" fillId="0" borderId="6" xfId="1" applyFont="1" applyBorder="1" applyAlignment="1">
      <alignment horizontal="center" vertical="center"/>
    </xf>
    <xf numFmtId="44" fontId="17" fillId="4" borderId="6" xfId="1" applyFont="1" applyFill="1" applyBorder="1" applyAlignment="1">
      <alignment vertical="center"/>
    </xf>
    <xf numFmtId="164" fontId="17" fillId="10" borderId="9" xfId="1" applyNumberFormat="1" applyFont="1" applyFill="1" applyBorder="1" applyAlignment="1">
      <alignment vertical="center"/>
    </xf>
    <xf numFmtId="164" fontId="18" fillId="10" borderId="10" xfId="1" applyNumberFormat="1" applyFont="1" applyFill="1" applyBorder="1" applyAlignment="1">
      <alignment vertical="center"/>
    </xf>
    <xf numFmtId="44" fontId="18" fillId="10" borderId="10" xfId="1" applyFont="1" applyFill="1" applyBorder="1" applyAlignment="1">
      <alignment vertical="center"/>
    </xf>
    <xf numFmtId="44" fontId="18" fillId="2" borderId="6" xfId="1" applyFont="1" applyFill="1" applyBorder="1" applyAlignment="1">
      <alignment vertical="center"/>
    </xf>
    <xf numFmtId="165" fontId="18" fillId="0" borderId="6" xfId="1" applyNumberFormat="1" applyFont="1" applyBorder="1" applyAlignment="1">
      <alignment vertical="center"/>
    </xf>
    <xf numFmtId="44" fontId="19" fillId="12" borderId="6" xfId="1" applyFont="1" applyFill="1" applyBorder="1" applyAlignment="1">
      <alignment vertical="center"/>
    </xf>
    <xf numFmtId="164" fontId="17" fillId="4" borderId="6" xfId="1" applyNumberFormat="1" applyFont="1" applyFill="1" applyBorder="1" applyAlignment="1">
      <alignment vertical="center"/>
    </xf>
    <xf numFmtId="8" fontId="18" fillId="0" borderId="6" xfId="1" applyNumberFormat="1" applyFont="1" applyBorder="1" applyAlignment="1">
      <alignment vertical="center"/>
    </xf>
    <xf numFmtId="44" fontId="20" fillId="12" borderId="6" xfId="1" applyFont="1" applyFill="1" applyBorder="1" applyAlignment="1">
      <alignment vertical="center"/>
    </xf>
    <xf numFmtId="169" fontId="0" fillId="0" borderId="0" xfId="3" applyNumberFormat="1" applyFont="1"/>
    <xf numFmtId="169" fontId="4" fillId="2" borderId="0" xfId="3" applyNumberFormat="1" applyFont="1" applyFill="1"/>
    <xf numFmtId="169" fontId="5" fillId="0" borderId="0" xfId="3" applyNumberFormat="1" applyFont="1" applyAlignment="1"/>
    <xf numFmtId="169" fontId="6" fillId="3" borderId="0" xfId="3" applyNumberFormat="1" applyFont="1" applyFill="1" applyAlignment="1"/>
    <xf numFmtId="169" fontId="6" fillId="3" borderId="0" xfId="3" applyNumberFormat="1" applyFont="1" applyFill="1"/>
    <xf numFmtId="169" fontId="5" fillId="3" borderId="0" xfId="3" applyNumberFormat="1" applyFont="1" applyFill="1"/>
    <xf numFmtId="169" fontId="5" fillId="0" borderId="0" xfId="3" applyNumberFormat="1" applyFont="1"/>
    <xf numFmtId="169" fontId="0" fillId="0" borderId="0" xfId="3" applyNumberFormat="1" applyFont="1" applyAlignment="1"/>
    <xf numFmtId="169" fontId="7" fillId="4" borderId="0" xfId="3" applyNumberFormat="1" applyFont="1" applyFill="1"/>
    <xf numFmtId="169" fontId="5" fillId="4" borderId="0" xfId="3" applyNumberFormat="1" applyFont="1" applyFill="1"/>
    <xf numFmtId="169" fontId="7" fillId="4" borderId="0" xfId="3" applyNumberFormat="1" applyFont="1" applyFill="1" applyAlignment="1">
      <alignment horizontal="center" vertical="center"/>
    </xf>
    <xf numFmtId="169" fontId="7" fillId="0" borderId="0" xfId="3" applyNumberFormat="1" applyFont="1"/>
    <xf numFmtId="169" fontId="5" fillId="3" borderId="0" xfId="3" applyNumberFormat="1" applyFont="1" applyFill="1" applyAlignment="1"/>
    <xf numFmtId="169" fontId="6" fillId="5" borderId="1" xfId="3" applyNumberFormat="1" applyFont="1" applyFill="1" applyBorder="1"/>
    <xf numFmtId="169" fontId="6" fillId="5" borderId="0" xfId="3" applyNumberFormat="1" applyFont="1" applyFill="1"/>
    <xf numFmtId="169" fontId="5" fillId="7" borderId="0" xfId="3" applyNumberFormat="1" applyFont="1" applyFill="1"/>
    <xf numFmtId="169" fontId="2" fillId="0" borderId="0" xfId="3" applyNumberFormat="1" applyFont="1" applyFill="1" applyAlignment="1">
      <alignment horizontal="center" wrapText="1"/>
    </xf>
    <xf numFmtId="169" fontId="8" fillId="9" borderId="0" xfId="3" applyNumberFormat="1" applyFont="1" applyFill="1" applyAlignment="1">
      <alignment horizontal="center" wrapText="1"/>
    </xf>
    <xf numFmtId="169" fontId="8" fillId="9" borderId="2" xfId="3" applyNumberFormat="1" applyFont="1" applyFill="1" applyBorder="1" applyAlignment="1">
      <alignment horizontal="center" wrapText="1"/>
    </xf>
    <xf numFmtId="169" fontId="8" fillId="9" borderId="3" xfId="3" applyNumberFormat="1" applyFont="1" applyFill="1" applyBorder="1" applyAlignment="1">
      <alignment horizontal="center" wrapText="1"/>
    </xf>
    <xf numFmtId="169" fontId="8" fillId="9" borderId="4" xfId="3" applyNumberFormat="1" applyFont="1" applyFill="1" applyBorder="1" applyAlignment="1">
      <alignment horizontal="center" wrapText="1"/>
    </xf>
    <xf numFmtId="169" fontId="8" fillId="9" borderId="5" xfId="3" applyNumberFormat="1" applyFont="1" applyFill="1" applyBorder="1" applyAlignment="1">
      <alignment horizontal="center" wrapText="1"/>
    </xf>
    <xf numFmtId="169" fontId="3" fillId="0" borderId="0" xfId="3" applyNumberFormat="1" applyFont="1" applyAlignment="1">
      <alignment horizontal="center" wrapText="1"/>
    </xf>
    <xf numFmtId="169" fontId="4" fillId="7" borderId="6" xfId="3" applyNumberFormat="1" applyFont="1" applyFill="1" applyBorder="1" applyAlignment="1">
      <alignment vertical="center"/>
    </xf>
    <xf numFmtId="169" fontId="4" fillId="0" borderId="6" xfId="3" applyNumberFormat="1" applyFont="1" applyBorder="1" applyAlignment="1">
      <alignment vertical="center" wrapText="1"/>
    </xf>
    <xf numFmtId="169" fontId="9" fillId="0" borderId="6" xfId="3" applyNumberFormat="1" applyFont="1" applyBorder="1" applyAlignment="1">
      <alignment wrapText="1"/>
    </xf>
    <xf numFmtId="169" fontId="9" fillId="3" borderId="6" xfId="3" applyNumberFormat="1" applyFont="1" applyFill="1" applyBorder="1" applyAlignment="1">
      <alignment vertical="center"/>
    </xf>
    <xf numFmtId="169" fontId="9" fillId="10" borderId="7" xfId="3" applyNumberFormat="1" applyFont="1" applyFill="1" applyBorder="1" applyAlignment="1">
      <alignment vertical="center"/>
    </xf>
    <xf numFmtId="169" fontId="5" fillId="0" borderId="8" xfId="3" applyNumberFormat="1" applyFont="1" applyBorder="1" applyAlignment="1">
      <alignment vertical="center"/>
    </xf>
    <xf numFmtId="169" fontId="5" fillId="10" borderId="8" xfId="3" applyNumberFormat="1" applyFont="1" applyFill="1" applyBorder="1" applyAlignment="1">
      <alignment vertical="center"/>
    </xf>
    <xf numFmtId="169" fontId="5" fillId="0" borderId="6" xfId="3" applyNumberFormat="1" applyFont="1" applyBorder="1" applyAlignment="1">
      <alignment vertical="center"/>
    </xf>
    <xf numFmtId="169" fontId="5" fillId="10" borderId="6" xfId="3" applyNumberFormat="1" applyFont="1" applyFill="1" applyBorder="1" applyAlignment="1">
      <alignment vertical="center"/>
    </xf>
    <xf numFmtId="169" fontId="5" fillId="0" borderId="6" xfId="3" applyNumberFormat="1" applyFont="1" applyFill="1" applyBorder="1" applyAlignment="1">
      <alignment horizontal="center" vertical="center"/>
    </xf>
    <xf numFmtId="169" fontId="0" fillId="0" borderId="6" xfId="3" applyNumberFormat="1" applyFont="1" applyFill="1" applyBorder="1" applyAlignment="1">
      <alignment horizontal="center" vertical="center"/>
    </xf>
    <xf numFmtId="169" fontId="10" fillId="2" borderId="6" xfId="3" applyNumberFormat="1" applyFont="1" applyFill="1" applyBorder="1" applyAlignment="1">
      <alignment horizontal="center" vertical="center"/>
    </xf>
    <xf numFmtId="169" fontId="9" fillId="4" borderId="6" xfId="3" applyNumberFormat="1" applyFont="1" applyFill="1" applyBorder="1" applyAlignment="1">
      <alignment vertical="center"/>
    </xf>
    <xf numFmtId="169" fontId="9" fillId="10" borderId="9" xfId="3" applyNumberFormat="1" applyFont="1" applyFill="1" applyBorder="1" applyAlignment="1">
      <alignment vertical="center"/>
    </xf>
    <xf numFmtId="169" fontId="5" fillId="10" borderId="10" xfId="3" applyNumberFormat="1" applyFont="1" applyFill="1" applyBorder="1" applyAlignment="1">
      <alignment vertical="center"/>
    </xf>
    <xf numFmtId="169" fontId="5" fillId="0" borderId="6" xfId="3" applyNumberFormat="1" applyFont="1" applyBorder="1" applyAlignment="1">
      <alignment horizontal="center" vertical="center"/>
    </xf>
    <xf numFmtId="169" fontId="5" fillId="2" borderId="6" xfId="3" applyNumberFormat="1" applyFont="1" applyFill="1" applyBorder="1" applyAlignment="1">
      <alignment horizontal="center" vertical="center"/>
    </xf>
    <xf numFmtId="169" fontId="0" fillId="0" borderId="6" xfId="3" applyNumberFormat="1" applyFont="1" applyBorder="1" applyAlignment="1">
      <alignment horizontal="center" vertical="center"/>
    </xf>
    <xf numFmtId="169" fontId="3" fillId="0" borderId="6" xfId="3" applyNumberFormat="1" applyFont="1" applyBorder="1" applyAlignment="1">
      <alignment horizontal="left" vertical="center"/>
    </xf>
    <xf numFmtId="169" fontId="7" fillId="2" borderId="6" xfId="3" applyNumberFormat="1" applyFont="1" applyFill="1" applyBorder="1" applyAlignment="1">
      <alignment horizontal="center" vertical="center"/>
    </xf>
    <xf numFmtId="169" fontId="5" fillId="2" borderId="6" xfId="3" applyNumberFormat="1" applyFont="1" applyFill="1" applyBorder="1" applyAlignment="1">
      <alignment vertical="center"/>
    </xf>
    <xf numFmtId="169" fontId="0" fillId="0" borderId="6" xfId="3" applyNumberFormat="1" applyFont="1" applyBorder="1" applyAlignment="1">
      <alignment horizontal="left" vertical="center"/>
    </xf>
    <xf numFmtId="169" fontId="0" fillId="0" borderId="6" xfId="3" applyNumberFormat="1" applyFont="1" applyBorder="1" applyAlignment="1"/>
    <xf numFmtId="169" fontId="9" fillId="11" borderId="6" xfId="3" applyNumberFormat="1" applyFont="1" applyFill="1" applyBorder="1" applyAlignment="1">
      <alignment vertical="center"/>
    </xf>
    <xf numFmtId="169" fontId="9" fillId="11" borderId="11" xfId="3" applyNumberFormat="1" applyFont="1" applyFill="1" applyBorder="1" applyAlignment="1">
      <alignment vertical="center"/>
    </xf>
    <xf numFmtId="169" fontId="5" fillId="10" borderId="11" xfId="3" applyNumberFormat="1" applyFont="1" applyFill="1" applyBorder="1" applyAlignment="1">
      <alignment vertical="center"/>
    </xf>
    <xf numFmtId="169" fontId="7" fillId="0" borderId="6" xfId="3" applyNumberFormat="1" applyFont="1" applyBorder="1" applyAlignment="1">
      <alignment horizontal="center" vertical="center"/>
    </xf>
    <xf numFmtId="169" fontId="11" fillId="0" borderId="6" xfId="3" applyNumberFormat="1" applyFont="1" applyBorder="1" applyAlignment="1"/>
    <xf numFmtId="169" fontId="0" fillId="0" borderId="6" xfId="3" applyNumberFormat="1" applyFont="1" applyBorder="1" applyAlignment="1">
      <alignment vertical="center"/>
    </xf>
    <xf numFmtId="169" fontId="4" fillId="12" borderId="6" xfId="3" applyNumberFormat="1" applyFont="1" applyFill="1" applyBorder="1" applyAlignment="1">
      <alignment vertical="center"/>
    </xf>
    <xf numFmtId="169" fontId="5" fillId="12" borderId="6" xfId="3" applyNumberFormat="1" applyFont="1" applyFill="1" applyBorder="1" applyAlignment="1"/>
    <xf numFmtId="169" fontId="4" fillId="12" borderId="6" xfId="3" applyNumberFormat="1" applyFont="1" applyFill="1" applyBorder="1" applyAlignment="1">
      <alignment wrapText="1"/>
    </xf>
    <xf numFmtId="169" fontId="9" fillId="12" borderId="6" xfId="3" applyNumberFormat="1" applyFont="1" applyFill="1" applyBorder="1" applyAlignment="1">
      <alignment vertical="center"/>
    </xf>
    <xf numFmtId="169" fontId="12" fillId="12" borderId="6" xfId="3" applyNumberFormat="1" applyFont="1" applyFill="1" applyBorder="1" applyAlignment="1">
      <alignment vertical="center"/>
    </xf>
    <xf numFmtId="169" fontId="5" fillId="12" borderId="6" xfId="3" applyNumberFormat="1" applyFont="1" applyFill="1" applyBorder="1" applyAlignment="1">
      <alignment vertical="center"/>
    </xf>
    <xf numFmtId="169" fontId="4" fillId="12" borderId="9" xfId="3" applyNumberFormat="1" applyFont="1" applyFill="1" applyBorder="1" applyAlignment="1">
      <alignment vertical="center"/>
    </xf>
    <xf numFmtId="169" fontId="6" fillId="13" borderId="6" xfId="3" applyNumberFormat="1" applyFont="1" applyFill="1" applyBorder="1" applyAlignment="1">
      <alignment horizontal="center" vertical="center"/>
    </xf>
    <xf numFmtId="169" fontId="4" fillId="12" borderId="12" xfId="3" applyNumberFormat="1" applyFont="1" applyFill="1" applyBorder="1" applyAlignment="1">
      <alignment vertical="center"/>
    </xf>
    <xf numFmtId="169" fontId="0" fillId="0" borderId="0" xfId="3" applyNumberFormat="1" applyFont="1" applyAlignment="1">
      <alignment vertical="center"/>
    </xf>
    <xf numFmtId="169" fontId="4" fillId="0" borderId="0" xfId="3" applyNumberFormat="1" applyFont="1" applyAlignment="1">
      <alignment vertical="center"/>
    </xf>
    <xf numFmtId="169" fontId="4" fillId="0" borderId="0" xfId="3" applyNumberFormat="1" applyFont="1" applyAlignment="1">
      <alignment wrapText="1"/>
    </xf>
    <xf numFmtId="169" fontId="4" fillId="0" borderId="0" xfId="3" applyNumberFormat="1" applyFont="1" applyFill="1" applyBorder="1" applyAlignment="1">
      <alignment vertical="center"/>
    </xf>
    <xf numFmtId="169" fontId="3" fillId="0" borderId="0" xfId="3" applyNumberFormat="1" applyFont="1" applyAlignment="1">
      <alignment vertical="center"/>
    </xf>
    <xf numFmtId="169" fontId="6" fillId="0" borderId="0" xfId="3" applyNumberFormat="1" applyFont="1" applyAlignment="1"/>
    <xf numFmtId="169" fontId="13" fillId="0" borderId="0" xfId="3" applyNumberFormat="1" applyFont="1" applyAlignment="1">
      <alignment horizontal="right"/>
    </xf>
    <xf numFmtId="169" fontId="3" fillId="0" borderId="0" xfId="3" applyNumberFormat="1" applyFont="1" applyAlignment="1">
      <alignment horizontal="right"/>
    </xf>
    <xf numFmtId="169" fontId="13" fillId="0" borderId="0" xfId="3" applyNumberFormat="1" applyFont="1" applyFill="1" applyBorder="1" applyAlignment="1">
      <alignment vertical="center"/>
    </xf>
    <xf numFmtId="169" fontId="6" fillId="0" borderId="0" xfId="3" applyNumberFormat="1" applyFont="1" applyFill="1" applyBorder="1" applyAlignment="1">
      <alignment vertical="center"/>
    </xf>
    <xf numFmtId="169" fontId="4" fillId="0" borderId="0" xfId="3" applyNumberFormat="1" applyFont="1" applyFill="1" applyBorder="1" applyAlignment="1">
      <alignment horizontal="right"/>
    </xf>
    <xf numFmtId="169" fontId="3" fillId="0" borderId="13" xfId="3" applyNumberFormat="1" applyFont="1" applyBorder="1" applyAlignment="1">
      <alignment horizontal="right"/>
    </xf>
    <xf numFmtId="169" fontId="3" fillId="0" borderId="0" xfId="3" applyNumberFormat="1" applyFont="1"/>
    <xf numFmtId="169" fontId="6" fillId="6" borderId="0" xfId="3" applyNumberFormat="1" applyFont="1" applyFill="1" applyAlignment="1"/>
    <xf numFmtId="169" fontId="13" fillId="0" borderId="0" xfId="3" applyNumberFormat="1" applyFont="1" applyFill="1" applyAlignment="1">
      <alignment horizontal="center" wrapText="1"/>
    </xf>
    <xf numFmtId="43" fontId="4" fillId="12" borderId="6" xfId="3" applyFont="1" applyFill="1" applyBorder="1" applyAlignment="1">
      <alignment vertical="center"/>
    </xf>
    <xf numFmtId="164" fontId="17" fillId="3" borderId="6" xfId="1" applyNumberFormat="1" applyFont="1" applyFill="1" applyBorder="1" applyAlignment="1">
      <alignment vertical="center"/>
    </xf>
    <xf numFmtId="44" fontId="18" fillId="2" borderId="8" xfId="1" applyFont="1" applyFill="1" applyBorder="1" applyAlignment="1">
      <alignment vertical="center"/>
    </xf>
    <xf numFmtId="44" fontId="0" fillId="2" borderId="6" xfId="1" applyFont="1" applyFill="1" applyBorder="1" applyAlignment="1">
      <alignment horizontal="center" vertical="center"/>
    </xf>
    <xf numFmtId="44" fontId="28" fillId="2" borderId="6" xfId="1" applyFont="1" applyFill="1" applyBorder="1" applyAlignment="1">
      <alignment vertical="center"/>
    </xf>
    <xf numFmtId="0" fontId="25" fillId="2" borderId="6" xfId="0" applyFont="1" applyFill="1" applyBorder="1" applyAlignment="1">
      <alignment vertical="center"/>
    </xf>
    <xf numFmtId="0" fontId="26" fillId="2" borderId="6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vertical="center" wrapText="1"/>
    </xf>
    <xf numFmtId="164" fontId="27" fillId="3" borderId="6" xfId="1" applyNumberFormat="1" applyFont="1" applyFill="1" applyBorder="1" applyAlignment="1">
      <alignment vertical="center"/>
    </xf>
    <xf numFmtId="164" fontId="27" fillId="3" borderId="9" xfId="1" applyNumberFormat="1" applyFont="1" applyFill="1" applyBorder="1" applyAlignment="1">
      <alignment vertical="center"/>
    </xf>
    <xf numFmtId="44" fontId="28" fillId="3" borderId="10" xfId="1" applyFont="1" applyFill="1" applyBorder="1" applyAlignment="1">
      <alignment vertical="center"/>
    </xf>
    <xf numFmtId="44" fontId="28" fillId="2" borderId="8" xfId="1" applyFont="1" applyFill="1" applyBorder="1" applyAlignment="1">
      <alignment vertical="center"/>
    </xf>
    <xf numFmtId="9" fontId="28" fillId="2" borderId="6" xfId="2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9" fontId="5" fillId="2" borderId="6" xfId="2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horizontal="center" vertical="center"/>
    </xf>
    <xf numFmtId="44" fontId="18" fillId="0" borderId="6" xfId="1" applyFont="1" applyFill="1" applyBorder="1" applyAlignment="1">
      <alignment vertical="center"/>
    </xf>
    <xf numFmtId="164" fontId="5" fillId="2" borderId="6" xfId="1" applyNumberFormat="1" applyFont="1" applyFill="1" applyBorder="1" applyAlignment="1">
      <alignment vertical="center"/>
    </xf>
    <xf numFmtId="0" fontId="29" fillId="2" borderId="0" xfId="0" applyFont="1" applyFill="1"/>
    <xf numFmtId="169" fontId="30" fillId="0" borderId="6" xfId="3" applyNumberFormat="1" applyFont="1" applyBorder="1" applyAlignment="1">
      <alignment vertical="center"/>
    </xf>
    <xf numFmtId="44" fontId="0" fillId="0" borderId="0" xfId="1" applyFont="1" applyFill="1" applyAlignment="1">
      <alignment horizontal="center"/>
    </xf>
    <xf numFmtId="44" fontId="0" fillId="0" borderId="0" xfId="1" applyFont="1" applyFill="1"/>
    <xf numFmtId="169" fontId="4" fillId="0" borderId="0" xfId="0" applyNumberFormat="1" applyFont="1" applyAlignment="1">
      <alignment vertical="center"/>
    </xf>
    <xf numFmtId="44" fontId="19" fillId="2" borderId="6" xfId="1" applyFont="1" applyFill="1" applyBorder="1" applyAlignment="1">
      <alignment vertical="center"/>
    </xf>
    <xf numFmtId="0" fontId="6" fillId="5" borderId="0" xfId="0" applyFont="1" applyFill="1" applyAlignment="1">
      <alignment horizontal="center"/>
    </xf>
    <xf numFmtId="0" fontId="10" fillId="0" borderId="6" xfId="0" applyFont="1" applyBorder="1" applyAlignment="1">
      <alignment horizontal="center" vertical="center"/>
    </xf>
    <xf numFmtId="44" fontId="5" fillId="0" borderId="6" xfId="1" applyFont="1" applyFill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44" fontId="4" fillId="2" borderId="6" xfId="1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0" fontId="6" fillId="3" borderId="0" xfId="0" applyFont="1" applyFill="1" applyAlignment="1"/>
    <xf numFmtId="164" fontId="18" fillId="2" borderId="6" xfId="1" applyNumberFormat="1" applyFont="1" applyFill="1" applyBorder="1" applyAlignment="1">
      <alignment vertical="center"/>
    </xf>
    <xf numFmtId="44" fontId="31" fillId="0" borderId="0" xfId="1" applyFont="1" applyFill="1" applyBorder="1" applyAlignment="1">
      <alignment vertical="center"/>
    </xf>
    <xf numFmtId="164" fontId="2" fillId="0" borderId="0" xfId="0" applyNumberFormat="1" applyFont="1" applyAlignment="1">
      <alignment horizontal="right"/>
    </xf>
    <xf numFmtId="44" fontId="13" fillId="0" borderId="0" xfId="0" applyNumberFormat="1" applyFont="1" applyAlignment="1">
      <alignment horizontal="right"/>
    </xf>
    <xf numFmtId="8" fontId="5" fillId="0" borderId="6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10" xfId="1" applyFont="1" applyFill="1" applyBorder="1" applyAlignment="1">
      <alignment vertical="center"/>
    </xf>
    <xf numFmtId="44" fontId="0" fillId="0" borderId="0" xfId="1" applyFont="1" applyBorder="1"/>
    <xf numFmtId="0" fontId="0" fillId="0" borderId="0" xfId="0" applyFill="1"/>
    <xf numFmtId="44" fontId="0" fillId="0" borderId="0" xfId="0" applyNumberFormat="1" applyFill="1"/>
    <xf numFmtId="164" fontId="32" fillId="4" borderId="6" xfId="1" applyNumberFormat="1" applyFont="1" applyFill="1" applyBorder="1" applyAlignment="1">
      <alignment vertical="center"/>
    </xf>
    <xf numFmtId="0" fontId="32" fillId="0" borderId="6" xfId="0" applyFont="1" applyBorder="1" applyAlignment="1">
      <alignment vertical="center" wrapText="1"/>
    </xf>
    <xf numFmtId="0" fontId="33" fillId="7" borderId="6" xfId="0" applyFont="1" applyFill="1" applyBorder="1" applyAlignment="1">
      <alignment vertical="center"/>
    </xf>
    <xf numFmtId="44" fontId="32" fillId="4" borderId="6" xfId="1" applyFont="1" applyFill="1" applyBorder="1" applyAlignment="1">
      <alignment vertical="center"/>
    </xf>
    <xf numFmtId="44" fontId="5" fillId="0" borderId="8" xfId="1" applyFont="1" applyFill="1" applyBorder="1" applyAlignment="1">
      <alignment vertical="center"/>
    </xf>
    <xf numFmtId="164" fontId="32" fillId="10" borderId="9" xfId="1" applyNumberFormat="1" applyFont="1" applyFill="1" applyBorder="1" applyAlignment="1">
      <alignment vertical="center"/>
    </xf>
    <xf numFmtId="44" fontId="34" fillId="10" borderId="10" xfId="1" applyFont="1" applyFill="1" applyBorder="1" applyAlignment="1">
      <alignment vertical="center"/>
    </xf>
    <xf numFmtId="164" fontId="34" fillId="10" borderId="10" xfId="1" applyNumberFormat="1" applyFont="1" applyFill="1" applyBorder="1" applyAlignment="1">
      <alignment vertical="center"/>
    </xf>
    <xf numFmtId="44" fontId="34" fillId="16" borderId="6" xfId="1" applyFont="1" applyFill="1" applyBorder="1" applyAlignment="1">
      <alignment vertical="center"/>
    </xf>
    <xf numFmtId="0" fontId="35" fillId="3" borderId="0" xfId="0" applyFont="1" applyFill="1"/>
    <xf numFmtId="164" fontId="32" fillId="3" borderId="6" xfId="1" applyNumberFormat="1" applyFont="1" applyFill="1" applyBorder="1" applyAlignment="1">
      <alignment vertical="center"/>
    </xf>
    <xf numFmtId="44" fontId="32" fillId="3" borderId="6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wrapText="1"/>
    </xf>
    <xf numFmtId="44" fontId="13" fillId="0" borderId="0" xfId="0" applyNumberFormat="1" applyFont="1" applyBorder="1" applyAlignment="1">
      <alignment horizontal="center" vertical="center"/>
    </xf>
    <xf numFmtId="44" fontId="13" fillId="17" borderId="0" xfId="0" applyNumberFormat="1" applyFont="1" applyFill="1" applyBorder="1" applyAlignment="1">
      <alignment horizontal="center" vertical="center"/>
    </xf>
    <xf numFmtId="8" fontId="11" fillId="0" borderId="0" xfId="1" applyNumberFormat="1" applyFont="1" applyBorder="1" applyAlignment="1">
      <alignment horizontal="center" vertical="center"/>
    </xf>
    <xf numFmtId="8" fontId="12" fillId="0" borderId="0" xfId="1" applyNumberFormat="1" applyFont="1" applyBorder="1" applyAlignment="1">
      <alignment horizontal="center" vertical="center"/>
    </xf>
    <xf numFmtId="0" fontId="6" fillId="6" borderId="0" xfId="0" applyFont="1" applyFill="1" applyAlignment="1"/>
    <xf numFmtId="8" fontId="18" fillId="0" borderId="6" xfId="1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7" fontId="5" fillId="0" borderId="6" xfId="1" applyNumberFormat="1" applyFont="1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64" fontId="4" fillId="0" borderId="0" xfId="0" applyNumberFormat="1" applyFont="1" applyAlignment="1">
      <alignment vertical="center" wrapText="1"/>
    </xf>
    <xf numFmtId="0" fontId="36" fillId="0" borderId="0" xfId="0" applyFont="1" applyFill="1"/>
    <xf numFmtId="44" fontId="36" fillId="0" borderId="0" xfId="0" applyNumberFormat="1" applyFont="1" applyFill="1"/>
    <xf numFmtId="0" fontId="36" fillId="2" borderId="6" xfId="0" applyFont="1" applyFill="1" applyBorder="1" applyAlignment="1">
      <alignment horizontal="left" vertical="center"/>
    </xf>
    <xf numFmtId="0" fontId="36" fillId="2" borderId="6" xfId="0" applyFont="1" applyFill="1" applyBorder="1" applyAlignment="1">
      <alignment vertical="center"/>
    </xf>
    <xf numFmtId="44" fontId="27" fillId="2" borderId="6" xfId="1" applyFont="1" applyFill="1" applyBorder="1" applyAlignment="1">
      <alignment vertical="center"/>
    </xf>
    <xf numFmtId="164" fontId="27" fillId="2" borderId="9" xfId="1" applyNumberFormat="1" applyFont="1" applyFill="1" applyBorder="1" applyAlignment="1">
      <alignment vertical="center"/>
    </xf>
    <xf numFmtId="44" fontId="28" fillId="2" borderId="10" xfId="1" applyFont="1" applyFill="1" applyBorder="1" applyAlignment="1">
      <alignment vertical="center"/>
    </xf>
    <xf numFmtId="167" fontId="28" fillId="2" borderId="6" xfId="1" applyNumberFormat="1" applyFont="1" applyFill="1" applyBorder="1" applyAlignment="1">
      <alignment vertical="center"/>
    </xf>
    <xf numFmtId="44" fontId="36" fillId="2" borderId="6" xfId="1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164" fontId="27" fillId="2" borderId="6" xfId="1" applyNumberFormat="1" applyFont="1" applyFill="1" applyBorder="1" applyAlignment="1">
      <alignment vertical="center"/>
    </xf>
    <xf numFmtId="164" fontId="28" fillId="2" borderId="6" xfId="1" applyNumberFormat="1" applyFont="1" applyFill="1" applyBorder="1" applyAlignment="1">
      <alignment vertical="center"/>
    </xf>
    <xf numFmtId="44" fontId="10" fillId="2" borderId="0" xfId="1" applyFont="1" applyFill="1" applyBorder="1" applyAlignment="1">
      <alignment horizontal="center" vertical="center"/>
    </xf>
    <xf numFmtId="44" fontId="0" fillId="2" borderId="14" xfId="0" applyNumberForma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44" fontId="6" fillId="17" borderId="0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169" fontId="6" fillId="0" borderId="0" xfId="3" applyNumberFormat="1" applyFont="1" applyFill="1" applyBorder="1" applyAlignment="1">
      <alignment horizontal="center" vertical="center"/>
    </xf>
    <xf numFmtId="169" fontId="6" fillId="5" borderId="1" xfId="3" applyNumberFormat="1" applyFont="1" applyFill="1" applyBorder="1" applyAlignment="1">
      <alignment horizontal="center"/>
    </xf>
    <xf numFmtId="169" fontId="6" fillId="5" borderId="0" xfId="3" applyNumberFormat="1" applyFont="1" applyFill="1" applyAlignment="1">
      <alignment horizontal="center"/>
    </xf>
    <xf numFmtId="169" fontId="21" fillId="3" borderId="0" xfId="3" applyNumberFormat="1" applyFont="1" applyFill="1" applyAlignment="1">
      <alignment horizontal="center"/>
    </xf>
    <xf numFmtId="169" fontId="5" fillId="7" borderId="0" xfId="3" applyNumberFormat="1" applyFont="1" applyFill="1" applyAlignment="1">
      <alignment horizontal="center"/>
    </xf>
    <xf numFmtId="169" fontId="22" fillId="2" borderId="0" xfId="3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6">
    <dxf>
      <font>
        <strike val="0"/>
        <color rgb="FFFFFF00"/>
      </font>
      <fill>
        <patternFill>
          <bgColor rgb="FFFF0000"/>
        </patternFill>
      </fill>
    </dxf>
    <dxf>
      <font>
        <strike val="0"/>
        <color rgb="FFFFFF00"/>
      </font>
      <fill>
        <patternFill>
          <bgColor rgb="FFFF0000"/>
        </patternFill>
      </fill>
    </dxf>
    <dxf>
      <font>
        <strike val="0"/>
        <color rgb="FFFFFF00"/>
      </font>
      <fill>
        <patternFill>
          <bgColor rgb="FFFF0000"/>
        </patternFill>
      </fill>
    </dxf>
    <dxf>
      <font>
        <strike val="0"/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OHHS-Finance-ElectronicSignature/State%20Budget/Restricted%20Receipt%20Accounts/ARPA%20HCBS%20EF-MAP/HCBS%20Spending%20Plan%20and%20Budget%20Track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Uniform Grant Tracking"/>
      <sheetName val="Looking for Something"/>
      <sheetName val="STARK Report"/>
      <sheetName val="Walkthrough"/>
      <sheetName val="Spending Analysis"/>
      <sheetName val="Revenue Reconciliation"/>
      <sheetName val="Status Sheet and Summary"/>
      <sheetName val="Roll Up"/>
      <sheetName val="October 18, 2023 CMS  Full $ "/>
      <sheetName val="Journal ADI"/>
      <sheetName val="July 23 CMS Report in $M"/>
      <sheetName val="Cost Center by Month"/>
      <sheetName val="Transactions"/>
      <sheetName val="Pivot Table by Cost Center"/>
      <sheetName val="Pivot Table by Vendor"/>
      <sheetName val="Pivot Table Month"/>
      <sheetName val="Pivot Table Quarter"/>
      <sheetName val="Blank CC Pivot"/>
      <sheetName val="Cost Center Detail Pivot Table"/>
      <sheetName val="Revenue"/>
      <sheetName val="HCBS-01 Adult BH CCBHC"/>
      <sheetName val="HCBS-02 CHILDRENSBN-STAFFADMIN"/>
      <sheetName val="HCBS-03 CHILDRENSBN-MRSS"/>
      <sheetName val="HCBS-04 CHILDRENSBN-SERVICE"/>
      <sheetName val="HCBS-05 CHILDRENSBN-FCCP"/>
      <sheetName val="HCBS-06-CHILDRENSBH-FC"/>
      <sheetName val="HCBS-07 CHILDRENSBN-KIDSLINK"/>
      <sheetName val="HCBS-08 DDO-TRANSFORMATION"/>
      <sheetName val="HCBS-09-HOUSING-RESPITE"/>
      <sheetName val=" HCBS-10 LTSS BRM System"/>
      <sheetName val="HCBS-11 LTSS-ITIMP"/>
      <sheetName val="HCBS-12 LTSS-PCOC"/>
      <sheetName val="HCBS-13 LTSS-RIBRIDGES"/>
      <sheetName val="HCBS-14-ORALHLTH"/>
      <sheetName val="HCBS-15-WKFORCE-RATES"/>
      <sheetName val="HCBS-16 WKFORCE-GRANTS"/>
      <sheetName val="HCBS-17 WKFORCE-TECHNICAL"/>
      <sheetName val="HCBS-18- WKFORCE-CERT "/>
      <sheetName val=" HCBS-19- WKFORCE-WAIVER"/>
      <sheetName val="HCBS-20- WKFORCE-MARKETING"/>
      <sheetName val="HCBS-21-WKFORCE-FINANCE"/>
      <sheetName val="HCBS-22-ADULT-SUPPORTIVE-BH"/>
      <sheetName val="HCBS-23 - CHILDRENS-BH-PREVENTI"/>
      <sheetName val="HCBS-24 REMOTE SERVICES PILOT"/>
      <sheetName val="HCBS-25 - OLMSTEAD"/>
      <sheetName val="HCBS-26 - UNSHELTERED SUPPORTIV"/>
      <sheetName val="HCBS-27 - COMMUNITY SUD HOUSING"/>
      <sheetName val="HCBS-28-HOUSING SERVICE COORDIN"/>
      <sheetName val="HCBS-29-HOMELESS PROVIDER RATES"/>
      <sheetName val="HCBS-30-SELF DIRECTED ADVISORY"/>
      <sheetName val="HCBS-31-INFORMATION AWARENESS"/>
      <sheetName val="HCBS-32-STATE QUALITY STRATEGY"/>
      <sheetName val="HCBS-33-TBI CAPACITY"/>
      <sheetName val="HCBS-34-ORAL HEALTH ED DIVER"/>
      <sheetName val="HCBS-35 -EQUITY CHALLENGE GRANT"/>
      <sheetName val="LTSS Budget Development"/>
      <sheetName val="JR Budget Development"/>
      <sheetName val="Operational Database"/>
      <sheetName val="Operational Database By Vendor"/>
      <sheetName val="Operational DB by Lead"/>
      <sheetName val="Operational DB CC"/>
      <sheetName val="Ad Hocs"/>
      <sheetName val="Budget Meetings (2)"/>
      <sheetName val="HCH Contractor Allocation"/>
      <sheetName val="LTSS Math"/>
      <sheetName val="Data Repos"/>
      <sheetName val="HCBS from Gov Budget Rec 2024"/>
      <sheetName val="BM 112"/>
      <sheetName val="BM 112 PIVOT"/>
      <sheetName val="Navigation Index"/>
      <sheetName val="Cost Centers and Program Manage"/>
      <sheetName val="Naturals"/>
      <sheetName val="Tracker Redesign Notes"/>
      <sheetName val="Needed Tab 1"/>
      <sheetName val="Needed Tab 2"/>
      <sheetName val="Pivot on Needed Tab 2"/>
      <sheetName val="Needed Tab 1 (JO)"/>
      <sheetName val="Needed Tab 2 (JO)"/>
      <sheetName val="Pivot on Needed Tab 2 (JO)"/>
      <sheetName val="Spending Proof"/>
      <sheetName val="CMS Reporting Deadlines"/>
      <sheetName val="HCBS Uniform Grant Tracking"/>
      <sheetName val="July 23 CMS Report full $ "/>
      <sheetName val="Operational DB Pivot Table"/>
      <sheetName val="October1823 CMS Report full $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992A-E633-4969-9C72-DA7F98010A40}">
  <sheetPr>
    <tabColor rgb="FF00B050"/>
  </sheetPr>
  <dimension ref="A1:AF87"/>
  <sheetViews>
    <sheetView zoomScaleNormal="10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AA36" sqref="Z36:AA36"/>
    </sheetView>
  </sheetViews>
  <sheetFormatPr defaultRowHeight="15" outlineLevelCol="1" x14ac:dyDescent="0.25"/>
  <cols>
    <col min="1" max="1" width="15" customWidth="1"/>
    <col min="2" max="2" width="31.7109375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4" width="16.42578125" customWidth="1"/>
    <col min="15" max="15" width="20.140625" bestFit="1" customWidth="1"/>
    <col min="16" max="16" width="15" bestFit="1" customWidth="1"/>
    <col min="17" max="17" width="16" bestFit="1" customWidth="1"/>
    <col min="18" max="19" width="16.42578125" customWidth="1"/>
    <col min="20" max="22" width="15.28515625" bestFit="1" customWidth="1"/>
    <col min="23" max="23" width="14.85546875" customWidth="1"/>
    <col min="24" max="24" width="16.85546875" bestFit="1" customWidth="1"/>
    <col min="25" max="25" width="11.5703125" customWidth="1"/>
    <col min="26" max="26" width="16" bestFit="1" customWidth="1"/>
    <col min="27" max="27" width="17.7109375" bestFit="1" customWidth="1"/>
    <col min="28" max="28" width="17.42578125" bestFit="1" customWidth="1"/>
    <col min="31" max="31" width="9.85546875" bestFit="1" customWidth="1"/>
  </cols>
  <sheetData>
    <row r="1" spans="1:32" x14ac:dyDescent="0.25">
      <c r="B1" s="264" t="s">
        <v>250</v>
      </c>
      <c r="C1" s="2"/>
      <c r="D1" s="276" t="s">
        <v>249</v>
      </c>
      <c r="E1" s="3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2" x14ac:dyDescent="0.25">
      <c r="B2" s="4" t="s">
        <v>247</v>
      </c>
      <c r="C2" s="2"/>
      <c r="E2" s="2"/>
      <c r="F2" s="2" t="s">
        <v>4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>
        <v>0.56510000000000005</v>
      </c>
      <c r="P2" s="7">
        <v>0.55010000000000003</v>
      </c>
      <c r="Q2" s="7"/>
      <c r="R2" s="7"/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+AVERAGE(O2,P2,W2)</f>
        <v>0.55510000000000004</v>
      </c>
      <c r="Z2" s="2"/>
      <c r="AA2" s="2"/>
      <c r="AB2" s="2"/>
    </row>
    <row r="3" spans="1:32" ht="15.75" thickBot="1" x14ac:dyDescent="0.3">
      <c r="B3" s="4" t="s">
        <v>5</v>
      </c>
      <c r="C3" s="4" t="s">
        <v>248</v>
      </c>
      <c r="D3" s="2"/>
      <c r="E3" s="2"/>
      <c r="F3" s="9" t="s">
        <v>7</v>
      </c>
      <c r="G3" s="10"/>
      <c r="H3" s="10"/>
      <c r="I3" s="10"/>
      <c r="J3" s="10"/>
      <c r="K3" s="10"/>
      <c r="L3" s="10"/>
      <c r="M3" s="9"/>
      <c r="N3" s="10"/>
      <c r="O3" s="10"/>
      <c r="P3" s="97"/>
      <c r="Q3" s="97"/>
      <c r="R3" s="3" t="s">
        <v>8</v>
      </c>
      <c r="S3" s="3"/>
      <c r="T3" s="97" t="s">
        <v>9</v>
      </c>
      <c r="U3" s="97"/>
      <c r="V3" s="97"/>
      <c r="W3" s="97"/>
      <c r="X3" s="97"/>
      <c r="Y3" s="2"/>
      <c r="Z3" s="98" t="s">
        <v>10</v>
      </c>
      <c r="AA3" s="98"/>
      <c r="AB3" s="98"/>
    </row>
    <row r="4" spans="1:32" s="18" customFormat="1" ht="75.75" thickBot="1" x14ac:dyDescent="0.3">
      <c r="A4" s="11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4" t="s">
        <v>22</v>
      </c>
      <c r="M4" s="12" t="s">
        <v>23</v>
      </c>
      <c r="N4" s="12" t="s">
        <v>24</v>
      </c>
      <c r="O4" s="12" t="s">
        <v>25</v>
      </c>
      <c r="P4" s="12" t="s">
        <v>28</v>
      </c>
      <c r="Q4" s="12" t="s">
        <v>29</v>
      </c>
      <c r="R4" s="12" t="s">
        <v>26</v>
      </c>
      <c r="S4" s="12" t="s">
        <v>27</v>
      </c>
      <c r="T4" s="12" t="s">
        <v>30</v>
      </c>
      <c r="U4" s="12" t="s">
        <v>31</v>
      </c>
      <c r="V4" s="12" t="s">
        <v>32</v>
      </c>
      <c r="W4" s="12" t="s">
        <v>33</v>
      </c>
      <c r="X4" s="16" t="s">
        <v>34</v>
      </c>
      <c r="Y4" s="17" t="s">
        <v>35</v>
      </c>
      <c r="Z4" s="12" t="s">
        <v>36</v>
      </c>
      <c r="AA4" s="12" t="s">
        <v>37</v>
      </c>
      <c r="AB4" s="12" t="s">
        <v>38</v>
      </c>
    </row>
    <row r="5" spans="1:32" ht="30" x14ac:dyDescent="0.25">
      <c r="A5" s="19" t="s">
        <v>39</v>
      </c>
      <c r="B5" s="20" t="s">
        <v>40</v>
      </c>
      <c r="C5" s="21" t="s">
        <v>41</v>
      </c>
      <c r="D5" s="21" t="s">
        <v>42</v>
      </c>
      <c r="E5" s="22">
        <f>+'July 24 CMS Full'!E5/1000000</f>
        <v>5.3245999199999998</v>
      </c>
      <c r="F5" s="23">
        <f>+'July 24 CMS Full'!F5/1000000</f>
        <v>0</v>
      </c>
      <c r="G5" s="295">
        <f>+'July 24 CMS Full'!G5/1000000</f>
        <v>0</v>
      </c>
      <c r="H5" s="24">
        <f>+'July 24 CMS Full'!H5/1000000</f>
        <v>0</v>
      </c>
      <c r="I5" s="24">
        <f>+'July 24 CMS Full'!I5/1000000</f>
        <v>0</v>
      </c>
      <c r="J5" s="24">
        <f>+'July 24 CMS Full'!J5/1000000</f>
        <v>0</v>
      </c>
      <c r="K5" s="24">
        <f>+'July 24 CMS Full'!K5/1000000</f>
        <v>0</v>
      </c>
      <c r="L5" s="34">
        <f>+'July 24 CMS Full'!L5/1000000</f>
        <v>0</v>
      </c>
      <c r="M5" s="272">
        <f>+'July 24 CMS Full'!M5/1000000</f>
        <v>0</v>
      </c>
      <c r="N5" s="272">
        <f>+'July 24 CMS Full'!N5/1000000</f>
        <v>7.3499499999999995E-2</v>
      </c>
      <c r="O5" s="272">
        <f>+'July 24 CMS Full'!O5/1000000</f>
        <v>0.25727876</v>
      </c>
      <c r="P5" s="164">
        <f>+'July 24 CMS Full'!P5/1000000</f>
        <v>3.5471940000000002</v>
      </c>
      <c r="Q5" s="164">
        <f>+'July 24 CMS Full'!Q5/1000000</f>
        <v>3.8779722599999999</v>
      </c>
      <c r="R5" s="164">
        <f>+'July 24 CMS Full'!R5/1000000</f>
        <v>1.9389861399999999</v>
      </c>
      <c r="S5" s="164">
        <f>+'July 24 CMS Full'!S5/1000000</f>
        <v>1.93898612</v>
      </c>
      <c r="T5" s="272">
        <f>+'July 24 CMS Full'!T5/1000000</f>
        <v>0.44353066666666668</v>
      </c>
      <c r="U5" s="272">
        <f>+'July 24 CMS Full'!U5/1000000</f>
        <v>0.44353066666666668</v>
      </c>
      <c r="V5" s="272">
        <f>+'July 24 CMS Full'!V5/1000000</f>
        <v>0.44353066666666668</v>
      </c>
      <c r="W5" s="107">
        <f>+'July 24 CMS Full'!W5/1000000</f>
        <v>0</v>
      </c>
      <c r="X5" s="272">
        <f>+'July 24 CMS Full'!X5/1000000</f>
        <v>1.330592</v>
      </c>
      <c r="Y5" s="27">
        <f>+'July 24 CMS Full'!Y5</f>
        <v>0.55510000000000004</v>
      </c>
      <c r="Z5" s="261">
        <f>+'July 24 CMS Full'!Z5/1000000</f>
        <v>2.9556854155920003</v>
      </c>
      <c r="AA5" s="249">
        <f>+'July 24 CMS Full'!AA5/1000000</f>
        <v>2.3689145044079996</v>
      </c>
      <c r="AB5" s="271" t="s">
        <v>43</v>
      </c>
      <c r="AE5" s="79">
        <f>SUM(Z5:AA5)</f>
        <v>5.3245999199999998</v>
      </c>
      <c r="AF5" t="b">
        <f t="shared" ref="AF5:AF39" si="0">AE5=E5</f>
        <v>1</v>
      </c>
    </row>
    <row r="6" spans="1:32" ht="30" x14ac:dyDescent="0.25">
      <c r="A6" s="19" t="s">
        <v>44</v>
      </c>
      <c r="B6" s="20" t="s">
        <v>45</v>
      </c>
      <c r="C6" s="21" t="s">
        <v>41</v>
      </c>
      <c r="D6" s="21" t="s">
        <v>46</v>
      </c>
      <c r="E6" s="31">
        <f>+'July 24 CMS Full'!E6/1000000</f>
        <v>1</v>
      </c>
      <c r="F6" s="32">
        <f>+'July 24 CMS Full'!F6/1000000</f>
        <v>0</v>
      </c>
      <c r="G6" s="33">
        <f>+'July 24 CMS Full'!G6/1000000</f>
        <v>0</v>
      </c>
      <c r="H6" s="24">
        <f>+'July 24 CMS Full'!H6/1000000</f>
        <v>0</v>
      </c>
      <c r="I6" s="24">
        <f>+'July 24 CMS Full'!I6/1000000</f>
        <v>2.8124E-2</v>
      </c>
      <c r="J6" s="24">
        <f>+'July 24 CMS Full'!J6/1000000</f>
        <v>0</v>
      </c>
      <c r="K6" s="24">
        <f>+'July 24 CMS Full'!K6/1000000</f>
        <v>2.0800600000000002E-2</v>
      </c>
      <c r="L6" s="34">
        <f>+'July 24 CMS Full'!L6/1000000</f>
        <v>4.8924600000000006E-2</v>
      </c>
      <c r="M6" s="272">
        <f>+'July 24 CMS Full'!M6/1000000</f>
        <v>6.5057999999999991E-3</v>
      </c>
      <c r="N6" s="272">
        <f>+'July 24 CMS Full'!N6/1000000</f>
        <v>8.7182400000000004E-3</v>
      </c>
      <c r="O6" s="272">
        <f>+'July 24 CMS Full'!O6/1000000</f>
        <v>9.03756E-3</v>
      </c>
      <c r="P6" s="164">
        <f>+'July 24 CMS Full'!P6/1000000</f>
        <v>9.2353310000000008E-2</v>
      </c>
      <c r="Q6" s="164">
        <f>+'July 24 CMS Full'!Q6/1000000</f>
        <v>0.11661491000000002</v>
      </c>
      <c r="R6" s="164">
        <f>+'July 24 CMS Full'!R6/1000000</f>
        <v>0.11219594000000001</v>
      </c>
      <c r="S6" s="164">
        <f>+'July 24 CMS Full'!S6/1000000</f>
        <v>5.255176000000001E-2</v>
      </c>
      <c r="T6" s="272">
        <f>+'July 24 CMS Full'!T6/1000000</f>
        <v>0.27811225333333334</v>
      </c>
      <c r="U6" s="272">
        <f>+'July 24 CMS Full'!U6/1000000</f>
        <v>0.27811225333333334</v>
      </c>
      <c r="V6" s="272">
        <f>+'July 24 CMS Full'!V6/1000000</f>
        <v>0.27811225333333334</v>
      </c>
      <c r="W6" s="107">
        <f>+'July 24 CMS Full'!W6/1000000</f>
        <v>0</v>
      </c>
      <c r="X6" s="272">
        <f>+'July 24 CMS Full'!X6/1000000</f>
        <v>0.83433676000000001</v>
      </c>
      <c r="Y6" s="27">
        <f>+'July 24 CMS Full'!Y6</f>
        <v>0.5</v>
      </c>
      <c r="Z6" s="28">
        <f>+'July 24 CMS Full'!Z6/1000000</f>
        <v>0.5</v>
      </c>
      <c r="AA6" s="29">
        <f>+'July 24 CMS Full'!AA6/1000000</f>
        <v>0.5</v>
      </c>
      <c r="AB6" s="35" t="s">
        <v>47</v>
      </c>
      <c r="AE6" s="79">
        <f t="shared" ref="AE6:AE38" si="1">SUM(Z6:AA6)</f>
        <v>1</v>
      </c>
      <c r="AF6" t="b">
        <f t="shared" si="0"/>
        <v>1</v>
      </c>
    </row>
    <row r="7" spans="1:32" ht="30" x14ac:dyDescent="0.25">
      <c r="A7" s="19" t="s">
        <v>48</v>
      </c>
      <c r="B7" s="20" t="s">
        <v>45</v>
      </c>
      <c r="C7" s="21" t="s">
        <v>41</v>
      </c>
      <c r="D7" s="21" t="s">
        <v>49</v>
      </c>
      <c r="E7" s="299">
        <f>+'July 24 CMS Full'!E7/1000000</f>
        <v>5.8082500000000001</v>
      </c>
      <c r="F7" s="32">
        <f>+'July 24 CMS Full'!F7/1000000</f>
        <v>0</v>
      </c>
      <c r="G7" s="33">
        <f>+'July 24 CMS Full'!G7/1000000</f>
        <v>0</v>
      </c>
      <c r="H7" s="24">
        <f>+'July 24 CMS Full'!H7/1000000</f>
        <v>0</v>
      </c>
      <c r="I7" s="24">
        <f>+'July 24 CMS Full'!I7/1000000</f>
        <v>0</v>
      </c>
      <c r="J7" s="24">
        <f>+'July 24 CMS Full'!J7/1000000</f>
        <v>1.0874999999999999</v>
      </c>
      <c r="K7" s="24">
        <f>+'July 24 CMS Full'!K7/1000000</f>
        <v>0.96740000000000004</v>
      </c>
      <c r="L7" s="34">
        <f>+'July 24 CMS Full'!L7/1000000</f>
        <v>2.0548999999999999</v>
      </c>
      <c r="M7" s="272">
        <f>+'July 24 CMS Full'!M7/1000000</f>
        <v>0.22500000000000001</v>
      </c>
      <c r="N7" s="272">
        <f>+'July 24 CMS Full'!N7/1000000</f>
        <v>1.48125</v>
      </c>
      <c r="O7" s="272">
        <f>+'July 24 CMS Full'!O7/1000000</f>
        <v>1.3388500000000001</v>
      </c>
      <c r="P7" s="164">
        <f>+'July 24 CMS Full'!P7/1000000</f>
        <v>0.5575</v>
      </c>
      <c r="Q7" s="164">
        <f>+'July 24 CMS Full'!Q7/1000000</f>
        <v>3.6025999999999998</v>
      </c>
      <c r="R7" s="164">
        <f>+'July 24 CMS Full'!R7/1000000</f>
        <v>5.7890540999999995</v>
      </c>
      <c r="S7" s="164">
        <f>+'July 24 CMS Full'!S7/1000000</f>
        <v>-0.13155410000000006</v>
      </c>
      <c r="T7" s="272">
        <f>+'July 24 CMS Full'!T7/1000000</f>
        <v>0.434</v>
      </c>
      <c r="U7" s="272">
        <f>+'July 24 CMS Full'!U7/1000000</f>
        <v>0.434</v>
      </c>
      <c r="V7" s="272">
        <f>+'July 24 CMS Full'!V7/1000000</f>
        <v>0.434</v>
      </c>
      <c r="W7" s="107">
        <f>+'July 24 CMS Full'!W7/1000000</f>
        <v>0</v>
      </c>
      <c r="X7" s="272">
        <f>+'July 24 CMS Full'!X7/1000000</f>
        <v>1.302</v>
      </c>
      <c r="Y7" s="27" t="str">
        <f>+'July 24 CMS Full'!Y7</f>
        <v>0%</v>
      </c>
      <c r="Z7" s="28">
        <f>+'July 24 CMS Full'!Z7/1000000</f>
        <v>0</v>
      </c>
      <c r="AA7" s="249">
        <f>+'July 24 CMS Full'!AA7/1000000</f>
        <v>5.8082500000000001</v>
      </c>
      <c r="AB7" s="35" t="s">
        <v>50</v>
      </c>
      <c r="AE7" s="79">
        <f t="shared" si="1"/>
        <v>5.8082500000000001</v>
      </c>
      <c r="AF7" t="b">
        <f t="shared" si="0"/>
        <v>1</v>
      </c>
    </row>
    <row r="8" spans="1:32" ht="30" x14ac:dyDescent="0.25">
      <c r="A8" s="19" t="s">
        <v>51</v>
      </c>
      <c r="B8" s="20" t="s">
        <v>45</v>
      </c>
      <c r="C8" s="21" t="s">
        <v>41</v>
      </c>
      <c r="D8" s="21" t="s">
        <v>52</v>
      </c>
      <c r="E8" s="299">
        <f>+'July 24 CMS Full'!E8/1000000</f>
        <v>0</v>
      </c>
      <c r="F8" s="32">
        <f>+'July 24 CMS Full'!F8/1000000</f>
        <v>0</v>
      </c>
      <c r="G8" s="33">
        <f>+'July 24 CMS Full'!G8/1000000</f>
        <v>0</v>
      </c>
      <c r="H8" s="24">
        <f>+'July 24 CMS Full'!H8/1000000</f>
        <v>0</v>
      </c>
      <c r="I8" s="24">
        <f>+'July 24 CMS Full'!I8/1000000</f>
        <v>0</v>
      </c>
      <c r="J8" s="24">
        <f>+'July 24 CMS Full'!J8/1000000</f>
        <v>0</v>
      </c>
      <c r="K8" s="24">
        <f>+'July 24 CMS Full'!K8/1000000</f>
        <v>0</v>
      </c>
      <c r="L8" s="34">
        <f>+'July 24 CMS Full'!L8/1000000</f>
        <v>0</v>
      </c>
      <c r="M8" s="272">
        <f>+'July 24 CMS Full'!M8/1000000</f>
        <v>0</v>
      </c>
      <c r="N8" s="272">
        <f>+'July 24 CMS Full'!N8/1000000</f>
        <v>0</v>
      </c>
      <c r="O8" s="272">
        <f>+'July 24 CMS Full'!O8/1000000</f>
        <v>0</v>
      </c>
      <c r="P8" s="262">
        <f>+'July 24 CMS Full'!P8/1000000</f>
        <v>0</v>
      </c>
      <c r="Q8" s="262">
        <f>+'July 24 CMS Full'!Q8/1000000</f>
        <v>0</v>
      </c>
      <c r="R8" s="262">
        <f>+'July 24 CMS Full'!R8/1000000</f>
        <v>0</v>
      </c>
      <c r="S8" s="262">
        <f>+'July 24 CMS Full'!S8/1000000</f>
        <v>0</v>
      </c>
      <c r="T8" s="272">
        <f>+'July 24 CMS Full'!T8/1000000</f>
        <v>0</v>
      </c>
      <c r="U8" s="272">
        <f>+'July 24 CMS Full'!U8/1000000</f>
        <v>0</v>
      </c>
      <c r="V8" s="272">
        <f>+'July 24 CMS Full'!V8/1000000</f>
        <v>0</v>
      </c>
      <c r="W8" s="107">
        <f>+'July 24 CMS Full'!W8/1000000</f>
        <v>0</v>
      </c>
      <c r="X8" s="41">
        <f>+'July 24 CMS Full'!X8/1000000</f>
        <v>0</v>
      </c>
      <c r="Y8" s="27">
        <f>+'July 24 CMS Full'!Y8</f>
        <v>0.5</v>
      </c>
      <c r="Z8" s="261">
        <f>+'July 24 CMS Full'!Z8/1000000</f>
        <v>0</v>
      </c>
      <c r="AA8" s="249">
        <f>+'July 24 CMS Full'!AA8/1000000</f>
        <v>0</v>
      </c>
      <c r="AB8" s="35" t="s">
        <v>47</v>
      </c>
      <c r="AE8" s="79">
        <f t="shared" si="1"/>
        <v>0</v>
      </c>
      <c r="AF8" t="b">
        <f t="shared" si="0"/>
        <v>1</v>
      </c>
    </row>
    <row r="9" spans="1:32" ht="30" x14ac:dyDescent="0.25">
      <c r="A9" s="19" t="s">
        <v>53</v>
      </c>
      <c r="B9" s="20" t="s">
        <v>45</v>
      </c>
      <c r="C9" s="21" t="s">
        <v>41</v>
      </c>
      <c r="D9" s="21" t="s">
        <v>54</v>
      </c>
      <c r="E9" s="31">
        <f>+'July 24 CMS Full'!E9/1000000</f>
        <v>0</v>
      </c>
      <c r="F9" s="32">
        <f>+'July 24 CMS Full'!F9/1000000</f>
        <v>0</v>
      </c>
      <c r="G9" s="33">
        <f>+'July 24 CMS Full'!G9/1000000</f>
        <v>0</v>
      </c>
      <c r="H9" s="24">
        <f>+'July 24 CMS Full'!H9/1000000</f>
        <v>0</v>
      </c>
      <c r="I9" s="24">
        <f>+'July 24 CMS Full'!I9/1000000</f>
        <v>0</v>
      </c>
      <c r="J9" s="24">
        <f>+'July 24 CMS Full'!J9/1000000</f>
        <v>0</v>
      </c>
      <c r="K9" s="24">
        <f>+'July 24 CMS Full'!K9/1000000</f>
        <v>0</v>
      </c>
      <c r="L9" s="34">
        <f>+'July 24 CMS Full'!L9/1000000</f>
        <v>0</v>
      </c>
      <c r="M9" s="272">
        <f>+'July 24 CMS Full'!M9/1000000</f>
        <v>0</v>
      </c>
      <c r="N9" s="272">
        <f>+'July 24 CMS Full'!N9/1000000</f>
        <v>0</v>
      </c>
      <c r="O9" s="272">
        <f>+'July 24 CMS Full'!O9/1000000</f>
        <v>0</v>
      </c>
      <c r="P9" s="262">
        <f>+'July 24 CMS Full'!P9/1000000</f>
        <v>0</v>
      </c>
      <c r="Q9" s="262">
        <f>+'July 24 CMS Full'!Q9/1000000</f>
        <v>0</v>
      </c>
      <c r="R9" s="262">
        <f>+'July 24 CMS Full'!R9/1000000</f>
        <v>0</v>
      </c>
      <c r="S9" s="262">
        <f>+'July 24 CMS Full'!S9/1000000</f>
        <v>0</v>
      </c>
      <c r="T9" s="272">
        <f>+'July 24 CMS Full'!T9/1000000</f>
        <v>0</v>
      </c>
      <c r="U9" s="272">
        <f>+'July 24 CMS Full'!U9/1000000</f>
        <v>0</v>
      </c>
      <c r="V9" s="272">
        <f>+'July 24 CMS Full'!V9/1000000</f>
        <v>0</v>
      </c>
      <c r="W9" s="107">
        <f>+'July 24 CMS Full'!W9/1000000</f>
        <v>0</v>
      </c>
      <c r="X9" s="272">
        <f>+'July 24 CMS Full'!X9/1000000</f>
        <v>0</v>
      </c>
      <c r="Y9" s="27">
        <f>+'July 24 CMS Full'!Y9</f>
        <v>0.5</v>
      </c>
      <c r="Z9" s="28">
        <f>+'July 24 CMS Full'!Z9/1000000</f>
        <v>0</v>
      </c>
      <c r="AA9" s="29">
        <f>+'July 24 CMS Full'!AA9/1000000</f>
        <v>0</v>
      </c>
      <c r="AB9" s="35" t="s">
        <v>47</v>
      </c>
      <c r="AE9" s="79">
        <f t="shared" si="1"/>
        <v>0</v>
      </c>
      <c r="AF9" t="b">
        <f t="shared" si="0"/>
        <v>1</v>
      </c>
    </row>
    <row r="10" spans="1:32" ht="30" x14ac:dyDescent="0.25">
      <c r="A10" s="19" t="s">
        <v>55</v>
      </c>
      <c r="B10" s="20" t="s">
        <v>45</v>
      </c>
      <c r="C10" s="21" t="s">
        <v>41</v>
      </c>
      <c r="D10" s="21" t="s">
        <v>56</v>
      </c>
      <c r="E10" s="31">
        <f>+'July 24 CMS Full'!E10/1000000</f>
        <v>1.5</v>
      </c>
      <c r="F10" s="32">
        <f>+'July 24 CMS Full'!F10/1000000</f>
        <v>0</v>
      </c>
      <c r="G10" s="33">
        <f>+'July 24 CMS Full'!G10/1000000</f>
        <v>0</v>
      </c>
      <c r="H10" s="24">
        <f>+'July 24 CMS Full'!H10/1000000</f>
        <v>0</v>
      </c>
      <c r="I10" s="24">
        <f>+'July 24 CMS Full'!I10/1000000</f>
        <v>8.158689999999999E-2</v>
      </c>
      <c r="J10" s="24">
        <f>+'July 24 CMS Full'!J10/1000000</f>
        <v>0.16659913000000001</v>
      </c>
      <c r="K10" s="24">
        <f>+'July 24 CMS Full'!K10/1000000</f>
        <v>0</v>
      </c>
      <c r="L10" s="34">
        <f>+'July 24 CMS Full'!L10/1000000</f>
        <v>0.24818603</v>
      </c>
      <c r="M10" s="281">
        <f>+'July 24 CMS Full'!M10/1000000</f>
        <v>0.44582791999999999</v>
      </c>
      <c r="N10" s="272">
        <f>+'July 24 CMS Full'!N10/1000000</f>
        <v>0</v>
      </c>
      <c r="O10" s="272">
        <f>+'July 24 CMS Full'!O10/1000000</f>
        <v>0.61376106000000008</v>
      </c>
      <c r="P10" s="262">
        <f>+'July 24 CMS Full'!P10/1000000</f>
        <v>0</v>
      </c>
      <c r="Q10" s="262">
        <f>+'July 24 CMS Full'!Q10/1000000</f>
        <v>1.05958898</v>
      </c>
      <c r="R10" s="262">
        <f>+'July 24 CMS Full'!R10/1000000</f>
        <v>0.35288271000000004</v>
      </c>
      <c r="S10" s="262">
        <f>+'July 24 CMS Full'!S10/1000000</f>
        <v>0.50906437999999998</v>
      </c>
      <c r="T10" s="272">
        <f>+'July 24 CMS Full'!T10/1000000</f>
        <v>6.4074996666666661E-2</v>
      </c>
      <c r="U10" s="272">
        <f>+'July 24 CMS Full'!U10/1000000</f>
        <v>6.4074996666666661E-2</v>
      </c>
      <c r="V10" s="272">
        <f>+'July 24 CMS Full'!V10/1000000</f>
        <v>6.4074996666666661E-2</v>
      </c>
      <c r="W10" s="107">
        <f>+'July 24 CMS Full'!W10/1000000</f>
        <v>0</v>
      </c>
      <c r="X10" s="272">
        <f>+'July 24 CMS Full'!X10/1000000</f>
        <v>0.19222498999999998</v>
      </c>
      <c r="Y10" s="27">
        <f>+'July 24 CMS Full'!Y10</f>
        <v>0.55510000000000004</v>
      </c>
      <c r="Z10" s="28">
        <f>+'July 24 CMS Full'!Z10/1000000</f>
        <v>0.83265</v>
      </c>
      <c r="AA10" s="29">
        <f>+'July 24 CMS Full'!AA10/1000000</f>
        <v>0.66735</v>
      </c>
      <c r="AB10" s="35" t="s">
        <v>43</v>
      </c>
      <c r="AE10" s="79">
        <f t="shared" si="1"/>
        <v>1.5</v>
      </c>
      <c r="AF10" t="b">
        <f t="shared" si="0"/>
        <v>1</v>
      </c>
    </row>
    <row r="11" spans="1:32" ht="30" x14ac:dyDescent="0.25">
      <c r="A11" s="19" t="s">
        <v>57</v>
      </c>
      <c r="B11" s="20" t="s">
        <v>45</v>
      </c>
      <c r="C11" s="21" t="s">
        <v>58</v>
      </c>
      <c r="D11" s="21" t="s">
        <v>59</v>
      </c>
      <c r="E11" s="31">
        <f>+'July 24 CMS Full'!E11/1000000</f>
        <v>0.25</v>
      </c>
      <c r="F11" s="32">
        <f>+'July 24 CMS Full'!F11/1000000</f>
        <v>0</v>
      </c>
      <c r="G11" s="34">
        <f>+'July 24 CMS Full'!G11/1000000</f>
        <v>0</v>
      </c>
      <c r="H11" s="24">
        <f>+'July 24 CMS Full'!H11/1000000</f>
        <v>0</v>
      </c>
      <c r="I11" s="24">
        <f>+'July 24 CMS Full'!I11/1000000</f>
        <v>0</v>
      </c>
      <c r="J11" s="24">
        <f>+'July 24 CMS Full'!J11/1000000</f>
        <v>0</v>
      </c>
      <c r="K11" s="24">
        <f>+'July 24 CMS Full'!K11/1000000</f>
        <v>0</v>
      </c>
      <c r="L11" s="34">
        <f>+'July 24 CMS Full'!L11/1000000</f>
        <v>0</v>
      </c>
      <c r="M11" s="272">
        <f>+'July 24 CMS Full'!M11/1000000</f>
        <v>0</v>
      </c>
      <c r="N11" s="272">
        <f>+'July 24 CMS Full'!N11/1000000</f>
        <v>0</v>
      </c>
      <c r="O11" s="272">
        <f>+'July 24 CMS Full'!O11/1000000</f>
        <v>0</v>
      </c>
      <c r="P11" s="262">
        <f>+'July 24 CMS Full'!P11/1000000</f>
        <v>0</v>
      </c>
      <c r="Q11" s="262">
        <f>+'July 24 CMS Full'!Q11/1000000</f>
        <v>0</v>
      </c>
      <c r="R11" s="262">
        <f>+'July 24 CMS Full'!R11/1000000</f>
        <v>0</v>
      </c>
      <c r="S11" s="262">
        <f>+'July 24 CMS Full'!S11/1000000</f>
        <v>0</v>
      </c>
      <c r="T11" s="272">
        <f>+'July 24 CMS Full'!T11/1000000</f>
        <v>8.3333333333333329E-2</v>
      </c>
      <c r="U11" s="272">
        <f>+'July 24 CMS Full'!U11/1000000</f>
        <v>8.3333333333333329E-2</v>
      </c>
      <c r="V11" s="272">
        <f>+'July 24 CMS Full'!V11/1000000</f>
        <v>8.3333333333333329E-2</v>
      </c>
      <c r="W11" s="107">
        <f>+'July 24 CMS Full'!W11/1000000</f>
        <v>0</v>
      </c>
      <c r="X11" s="272">
        <f>+'July 24 CMS Full'!X11/1000000</f>
        <v>0.25</v>
      </c>
      <c r="Y11" s="27" t="str">
        <f>+'July 24 CMS Full'!Y11</f>
        <v>0%</v>
      </c>
      <c r="Z11" s="29">
        <f>+'July 24 CMS Full'!Z11/1000000</f>
        <v>0</v>
      </c>
      <c r="AA11" s="29">
        <f>+'July 24 CMS Full'!AA11/1000000</f>
        <v>0.25</v>
      </c>
      <c r="AB11" s="283" t="s">
        <v>60</v>
      </c>
      <c r="AE11" s="79">
        <f t="shared" si="1"/>
        <v>0.25</v>
      </c>
      <c r="AF11" t="b">
        <f t="shared" si="0"/>
        <v>1</v>
      </c>
    </row>
    <row r="12" spans="1:32" ht="30" x14ac:dyDescent="0.25">
      <c r="A12" s="19" t="s">
        <v>61</v>
      </c>
      <c r="B12" s="20" t="s">
        <v>62</v>
      </c>
      <c r="C12" s="21" t="s">
        <v>41</v>
      </c>
      <c r="D12" s="21" t="s">
        <v>63</v>
      </c>
      <c r="E12" s="31">
        <f>+'July 24 CMS Full'!E12/1000000</f>
        <v>3.9999989999999999</v>
      </c>
      <c r="F12" s="32">
        <f>+'July 24 CMS Full'!F12/1000000</f>
        <v>0</v>
      </c>
      <c r="G12" s="34">
        <f>+'July 24 CMS Full'!G12/1000000</f>
        <v>3.9999989999999999</v>
      </c>
      <c r="H12" s="24">
        <f>+'July 24 CMS Full'!H12/1000000</f>
        <v>0</v>
      </c>
      <c r="I12" s="24">
        <f>+'July 24 CMS Full'!I12/1000000</f>
        <v>0</v>
      </c>
      <c r="J12" s="24">
        <f>+'July 24 CMS Full'!J12/1000000</f>
        <v>0</v>
      </c>
      <c r="K12" s="24">
        <f>+'July 24 CMS Full'!K12/1000000</f>
        <v>0</v>
      </c>
      <c r="L12" s="34">
        <f>+'July 24 CMS Full'!L12/1000000</f>
        <v>0</v>
      </c>
      <c r="M12" s="272">
        <f>+'July 24 CMS Full'!M12/1000000</f>
        <v>0</v>
      </c>
      <c r="N12" s="272">
        <f>+'July 24 CMS Full'!N12/1000000</f>
        <v>0</v>
      </c>
      <c r="O12" s="272">
        <f>+'July 24 CMS Full'!O12/1000000</f>
        <v>0</v>
      </c>
      <c r="P12" s="262">
        <f>+'July 24 CMS Full'!P12/1000000</f>
        <v>0</v>
      </c>
      <c r="Q12" s="262">
        <f>+'July 24 CMS Full'!Q12/1000000</f>
        <v>0</v>
      </c>
      <c r="R12" s="262">
        <f>+'July 24 CMS Full'!R12/1000000</f>
        <v>1.9999994999999999</v>
      </c>
      <c r="S12" s="262">
        <f>+'July 24 CMS Full'!S12/1000000</f>
        <v>1.9999994999999999</v>
      </c>
      <c r="T12" s="272">
        <f>+'July 24 CMS Full'!T12/1000000</f>
        <v>0</v>
      </c>
      <c r="U12" s="272">
        <f>+'July 24 CMS Full'!U12/1000000</f>
        <v>0</v>
      </c>
      <c r="V12" s="272">
        <f>+'July 24 CMS Full'!V12/1000000</f>
        <v>0</v>
      </c>
      <c r="W12" s="107">
        <f>+'July 24 CMS Full'!W12/1000000</f>
        <v>0</v>
      </c>
      <c r="X12" s="272">
        <f>+'July 24 CMS Full'!X12/1000000</f>
        <v>0</v>
      </c>
      <c r="Y12" s="27">
        <f>+'July 24 CMS Full'!Y12</f>
        <v>0.5</v>
      </c>
      <c r="Z12" s="28">
        <f>+'July 24 CMS Full'!Z12/1000000</f>
        <v>1.9999994999999999</v>
      </c>
      <c r="AA12" s="29">
        <f>+'July 24 CMS Full'!AA12/1000000</f>
        <v>1.9999994999999999</v>
      </c>
      <c r="AB12" s="35" t="s">
        <v>47</v>
      </c>
      <c r="AE12" s="79">
        <f t="shared" si="1"/>
        <v>3.9999989999999999</v>
      </c>
      <c r="AF12" t="b">
        <f t="shared" si="0"/>
        <v>1</v>
      </c>
    </row>
    <row r="13" spans="1:32" ht="30" x14ac:dyDescent="0.25">
      <c r="A13" s="19" t="s">
        <v>64</v>
      </c>
      <c r="B13" s="20" t="s">
        <v>65</v>
      </c>
      <c r="C13" s="21" t="s">
        <v>41</v>
      </c>
      <c r="D13" s="21" t="s">
        <v>66</v>
      </c>
      <c r="E13" s="31">
        <f>+'July 24 CMS Full'!E13/1000000</f>
        <v>5.0999999999999996</v>
      </c>
      <c r="F13" s="32">
        <f>+'July 24 CMS Full'!F13/1000000</f>
        <v>0</v>
      </c>
      <c r="G13" s="34">
        <f>+'July 24 CMS Full'!G13/1000000</f>
        <v>0</v>
      </c>
      <c r="H13" s="24">
        <f>+'July 24 CMS Full'!H13/1000000</f>
        <v>0</v>
      </c>
      <c r="I13" s="24">
        <f>+'July 24 CMS Full'!I13/1000000</f>
        <v>8.3292610000000003E-2</v>
      </c>
      <c r="J13" s="24">
        <f>+'July 24 CMS Full'!J13/1000000</f>
        <v>0.13756526999999999</v>
      </c>
      <c r="K13" s="24">
        <f>+'July 24 CMS Full'!K13/1000000</f>
        <v>0.52200566000000004</v>
      </c>
      <c r="L13" s="34">
        <f>+'July 24 CMS Full'!L13/1000000</f>
        <v>0.74286353999999999</v>
      </c>
      <c r="M13" s="272">
        <f>+'July 24 CMS Full'!M13/1000000</f>
        <v>0.15325372999999998</v>
      </c>
      <c r="N13" s="272">
        <f>+'July 24 CMS Full'!N13/1000000</f>
        <v>5.2027679999999993E-2</v>
      </c>
      <c r="O13" s="272">
        <f>+'July 24 CMS Full'!O13/1000000</f>
        <v>0.92775391000000018</v>
      </c>
      <c r="P13" s="164">
        <f>+'July 24 CMS Full'!P13/1000000</f>
        <v>0.75510098000000003</v>
      </c>
      <c r="Q13" s="164">
        <f>+'July 24 CMS Full'!Q13/1000000</f>
        <v>1.8881363</v>
      </c>
      <c r="R13" s="164">
        <f>+'July 24 CMS Full'!R13/1000000</f>
        <v>2.6309998399999999</v>
      </c>
      <c r="S13" s="164">
        <f>+'July 24 CMS Full'!S13/1000000</f>
        <v>-4.5474735088646416E-18</v>
      </c>
      <c r="T13" s="272">
        <f>+'July 24 CMS Full'!T13/1000000</f>
        <v>0.8378084733333333</v>
      </c>
      <c r="U13" s="272">
        <f>+'July 24 CMS Full'!U13/1000000</f>
        <v>0.8378084733333333</v>
      </c>
      <c r="V13" s="272">
        <f>+'July 24 CMS Full'!V13/1000000</f>
        <v>0.8378084733333333</v>
      </c>
      <c r="W13" s="107">
        <f>+'July 24 CMS Full'!W13/1000000</f>
        <v>0</v>
      </c>
      <c r="X13" s="272">
        <f>+'July 24 CMS Full'!X13/1000000</f>
        <v>2.5134254199999999</v>
      </c>
      <c r="Y13" s="27" t="str">
        <f>+'July 24 CMS Full'!Y13</f>
        <v>0%</v>
      </c>
      <c r="Z13" s="28">
        <f>+'July 24 CMS Full'!Z13/1000000</f>
        <v>0</v>
      </c>
      <c r="AA13" s="29">
        <f>+'July 24 CMS Full'!AA13/1000000</f>
        <v>5.0999999999999996</v>
      </c>
      <c r="AB13" s="35" t="s">
        <v>50</v>
      </c>
      <c r="AE13" s="79">
        <f t="shared" si="1"/>
        <v>5.0999999999999996</v>
      </c>
      <c r="AF13" t="b">
        <f t="shared" si="0"/>
        <v>1</v>
      </c>
    </row>
    <row r="14" spans="1:32" ht="30" x14ac:dyDescent="0.25">
      <c r="A14" s="19" t="s">
        <v>67</v>
      </c>
      <c r="B14" s="39" t="s">
        <v>68</v>
      </c>
      <c r="C14" s="21" t="s">
        <v>58</v>
      </c>
      <c r="D14" s="21" t="s">
        <v>69</v>
      </c>
      <c r="E14" s="299">
        <f>+'July 24 CMS Full'!E14/1000000</f>
        <v>16.59476085</v>
      </c>
      <c r="F14" s="32">
        <f>+'July 24 CMS Full'!F14/1000000</f>
        <v>0</v>
      </c>
      <c r="G14" s="34">
        <f>+'July 24 CMS Full'!G14/1000000</f>
        <v>0.15652851999999998</v>
      </c>
      <c r="H14" s="24">
        <f>+'July 24 CMS Full'!H14/1000000</f>
        <v>0.93770699999999996</v>
      </c>
      <c r="I14" s="24">
        <f>+'July 24 CMS Full'!I14/1000000</f>
        <v>0.17602799999999999</v>
      </c>
      <c r="J14" s="24">
        <f>+'July 24 CMS Full'!J14/1000000</f>
        <v>0.16865890999999991</v>
      </c>
      <c r="K14" s="24">
        <f>+'July 24 CMS Full'!K14/1000000</f>
        <v>0.62298744999999967</v>
      </c>
      <c r="L14" s="34">
        <f>+'July 24 CMS Full'!L14/1000000</f>
        <v>1.9053813599999996</v>
      </c>
      <c r="M14" s="272">
        <f>+'July 24 CMS Full'!M14/1000000</f>
        <v>0.11755234000000006</v>
      </c>
      <c r="N14" s="272">
        <f>+'July 24 CMS Full'!N14/1000000</f>
        <v>0.91406551000000003</v>
      </c>
      <c r="O14" s="272">
        <f>+'July 24 CMS Full'!O14/1000000</f>
        <v>1.9189028300000002</v>
      </c>
      <c r="P14" s="164">
        <f>+'July 24 CMS Full'!P14/1000000</f>
        <v>0.73945318999999998</v>
      </c>
      <c r="Q14" s="164">
        <f>+'July 24 CMS Full'!Q14/1000000</f>
        <v>3.6899738700000002</v>
      </c>
      <c r="R14" s="164">
        <f>+'July 24 CMS Full'!R14/1000000</f>
        <v>1.1078378699999991</v>
      </c>
      <c r="S14" s="164">
        <f>+'July 24 CMS Full'!S14/1000000</f>
        <v>4.5914396399999928</v>
      </c>
      <c r="T14" s="272">
        <f>+'July 24 CMS Full'!T14/1000000</f>
        <v>-0.40933500333333334</v>
      </c>
      <c r="U14" s="272">
        <f>+'July 24 CMS Full'!U14/1000000</f>
        <v>-0.40933500333333334</v>
      </c>
      <c r="V14" s="272">
        <f>+'July 24 CMS Full'!V14/1000000</f>
        <v>-0.40933500333333334</v>
      </c>
      <c r="W14" s="107">
        <f>+'July 24 CMS Full'!W14/1000000</f>
        <v>0</v>
      </c>
      <c r="X14" s="272">
        <f>+'July 24 CMS Full'!X14/1000000</f>
        <v>-1.22800501</v>
      </c>
      <c r="Y14" s="27">
        <f>+'July 24 CMS Full'!Y14</f>
        <v>0.9</v>
      </c>
      <c r="Z14" s="28">
        <f>+'July 24 CMS Full'!Z14/1000000</f>
        <v>14.935284765</v>
      </c>
      <c r="AA14" s="29">
        <f>+'July 24 CMS Full'!AA14/1000000</f>
        <v>1.659476084999999</v>
      </c>
      <c r="AB14" s="48" t="s">
        <v>70</v>
      </c>
      <c r="AE14" s="79">
        <f t="shared" si="1"/>
        <v>16.59476085</v>
      </c>
      <c r="AF14" t="b">
        <f t="shared" si="0"/>
        <v>1</v>
      </c>
    </row>
    <row r="15" spans="1:32" ht="45" x14ac:dyDescent="0.25">
      <c r="A15" s="19" t="s">
        <v>71</v>
      </c>
      <c r="B15" s="39" t="s">
        <v>68</v>
      </c>
      <c r="C15" s="21" t="s">
        <v>58</v>
      </c>
      <c r="D15" s="289" t="s">
        <v>228</v>
      </c>
      <c r="E15" s="291">
        <f>+'July 24 CMS Full'!E15/1000000</f>
        <v>1.65</v>
      </c>
      <c r="F15" s="32">
        <f>+'July 24 CMS Full'!F15/1000000</f>
        <v>0</v>
      </c>
      <c r="G15" s="34">
        <f>+'July 24 CMS Full'!G15/1000000</f>
        <v>0</v>
      </c>
      <c r="H15" s="24">
        <f>+'July 24 CMS Full'!H15/1000000</f>
        <v>0</v>
      </c>
      <c r="I15" s="24">
        <f>+'July 24 CMS Full'!I15/1000000</f>
        <v>0</v>
      </c>
      <c r="J15" s="24">
        <f>+'July 24 CMS Full'!J15/1000000</f>
        <v>3.09375E-2</v>
      </c>
      <c r="K15" s="24">
        <f>+'July 24 CMS Full'!K15/1000000</f>
        <v>0.31719000000000003</v>
      </c>
      <c r="L15" s="34">
        <f>+'July 24 CMS Full'!L15/1000000</f>
        <v>0.34812749999999998</v>
      </c>
      <c r="M15" s="272">
        <f>+'July 24 CMS Full'!M15/1000000</f>
        <v>0</v>
      </c>
      <c r="N15" s="272">
        <f>+'July 24 CMS Full'!N15/1000000</f>
        <v>0.56447250000000004</v>
      </c>
      <c r="O15" s="272">
        <f>+'July 24 CMS Full'!O15/1000000</f>
        <v>0.1247625</v>
      </c>
      <c r="P15" s="262">
        <f>+'July 24 CMS Full'!P15/1000000</f>
        <v>0</v>
      </c>
      <c r="Q15" s="262">
        <f>+'July 24 CMS Full'!Q15/1000000</f>
        <v>0.68923500000000004</v>
      </c>
      <c r="R15" s="262">
        <f>+'July 24 CMS Full'!R15/1000000</f>
        <v>9.6966250000000004E-2</v>
      </c>
      <c r="S15" s="262">
        <f>+'July 24 CMS Full'!S15/1000000</f>
        <v>0.87269624999999995</v>
      </c>
      <c r="T15" s="272">
        <f>+'July 24 CMS Full'!T15/1000000</f>
        <v>0.20421249999999999</v>
      </c>
      <c r="U15" s="272">
        <f>+'July 24 CMS Full'!U15/1000000</f>
        <v>0.20421249999999999</v>
      </c>
      <c r="V15" s="272">
        <f>+'July 24 CMS Full'!V15/1000000</f>
        <v>0.20421249999999999</v>
      </c>
      <c r="W15" s="107">
        <f>+'July 24 CMS Full'!W15/1000000</f>
        <v>0</v>
      </c>
      <c r="X15" s="272">
        <f>+'July 24 CMS Full'!X15/1000000</f>
        <v>0.61263749999999995</v>
      </c>
      <c r="Y15" s="27">
        <f>+'July 24 CMS Full'!Y15</f>
        <v>0.9</v>
      </c>
      <c r="Z15" s="249">
        <f>+'July 24 CMS Full'!Z15/1000000</f>
        <v>1.4850000000000001</v>
      </c>
      <c r="AA15" s="249">
        <f>+'July 24 CMS Full'!AA15/1000000</f>
        <v>0.16500000000000001</v>
      </c>
      <c r="AB15" s="35" t="s">
        <v>70</v>
      </c>
      <c r="AE15" s="79">
        <f t="shared" si="1"/>
        <v>1.6500000000000001</v>
      </c>
      <c r="AF15" t="b">
        <f t="shared" si="0"/>
        <v>1</v>
      </c>
    </row>
    <row r="16" spans="1:32" ht="30" x14ac:dyDescent="0.25">
      <c r="A16" s="290" t="s">
        <v>73</v>
      </c>
      <c r="B16" s="39" t="s">
        <v>68</v>
      </c>
      <c r="C16" s="289" t="s">
        <v>58</v>
      </c>
      <c r="D16" s="289" t="s">
        <v>74</v>
      </c>
      <c r="E16" s="291">
        <f>+'July 24 CMS Full'!E16/1000000</f>
        <v>0</v>
      </c>
      <c r="F16" s="293">
        <f>+'July 24 CMS Full'!F16/1000000</f>
        <v>0</v>
      </c>
      <c r="G16" s="294">
        <f>+'July 24 CMS Full'!G16/1000000</f>
        <v>0</v>
      </c>
      <c r="H16" s="292">
        <f>+'July 24 CMS Full'!H16/1000000</f>
        <v>0</v>
      </c>
      <c r="I16" s="292">
        <f>+'July 24 CMS Full'!I16/1000000</f>
        <v>0</v>
      </c>
      <c r="J16" s="292">
        <f>+'July 24 CMS Full'!J16/1000000</f>
        <v>0</v>
      </c>
      <c r="K16" s="292">
        <f>+'July 24 CMS Full'!K16/1000000</f>
        <v>0</v>
      </c>
      <c r="L16" s="34">
        <f>+'July 24 CMS Full'!L16/1000000</f>
        <v>0</v>
      </c>
      <c r="M16" s="272">
        <f>+'July 24 CMS Full'!M16/1000000</f>
        <v>0</v>
      </c>
      <c r="N16" s="272">
        <f>+'July 24 CMS Full'!N16/1000000</f>
        <v>0</v>
      </c>
      <c r="O16" s="272">
        <f>+'July 24 CMS Full'!O16/1000000</f>
        <v>0</v>
      </c>
      <c r="P16" s="272">
        <f>+'July 24 CMS Full'!P16/1000000</f>
        <v>0</v>
      </c>
      <c r="Q16" s="272">
        <f>+'July 24 CMS Full'!Q16/1000000</f>
        <v>0</v>
      </c>
      <c r="R16" s="272">
        <f>+'July 24 CMS Full'!R16/1000000</f>
        <v>0</v>
      </c>
      <c r="S16" s="272">
        <f>+'July 24 CMS Full'!S16/1000000</f>
        <v>0</v>
      </c>
      <c r="T16" s="272">
        <f>+'July 24 CMS Full'!T16/1000000</f>
        <v>0</v>
      </c>
      <c r="U16" s="272">
        <f>+'July 24 CMS Full'!U16/1000000</f>
        <v>0</v>
      </c>
      <c r="V16" s="272">
        <f>+'July 24 CMS Full'!V16/1000000</f>
        <v>0</v>
      </c>
      <c r="W16" s="296">
        <f>+'July 24 CMS Full'!W16/1000000</f>
        <v>0</v>
      </c>
      <c r="X16" s="272">
        <f>+'July 24 CMS Full'!X16/1000000</f>
        <v>0</v>
      </c>
      <c r="Y16" s="27">
        <f>+'July 24 CMS Full'!Y16</f>
        <v>0.9</v>
      </c>
      <c r="Z16" s="29">
        <f>+'July 24 CMS Full'!Z16/1000000</f>
        <v>0</v>
      </c>
      <c r="AA16" s="29">
        <f>+'July 24 CMS Full'!AA16/1000000</f>
        <v>0</v>
      </c>
      <c r="AB16" s="35" t="s">
        <v>70</v>
      </c>
      <c r="AE16" s="79">
        <f t="shared" si="1"/>
        <v>0</v>
      </c>
      <c r="AF16" t="b">
        <f t="shared" si="0"/>
        <v>1</v>
      </c>
    </row>
    <row r="17" spans="1:32" x14ac:dyDescent="0.25">
      <c r="A17" s="19" t="s">
        <v>75</v>
      </c>
      <c r="B17" s="39" t="s">
        <v>68</v>
      </c>
      <c r="C17" s="21" t="s">
        <v>76</v>
      </c>
      <c r="D17" s="21" t="s">
        <v>77</v>
      </c>
      <c r="E17" s="31">
        <f>+'July 24 CMS Full'!E17/1000000</f>
        <v>0.16</v>
      </c>
      <c r="F17" s="293">
        <f>+'July 24 CMS Full'!F17/1000000</f>
        <v>0</v>
      </c>
      <c r="G17" s="294">
        <f>+'July 24 CMS Full'!G17/1000000</f>
        <v>0</v>
      </c>
      <c r="H17" s="292">
        <f>+'July 24 CMS Full'!H17/1000000</f>
        <v>0</v>
      </c>
      <c r="I17" s="292">
        <f>+'July 24 CMS Full'!I17/1000000</f>
        <v>0</v>
      </c>
      <c r="J17" s="292">
        <f>+'July 24 CMS Full'!J17/1000000</f>
        <v>0</v>
      </c>
      <c r="K17" s="292">
        <f>+'July 24 CMS Full'!K17/1000000</f>
        <v>1.7970760000000002E-2</v>
      </c>
      <c r="L17" s="294">
        <f>+'July 24 CMS Full'!L17/1000000</f>
        <v>1.7970760000000002E-2</v>
      </c>
      <c r="M17" s="272">
        <f>+'July 24 CMS Full'!M17/1000000</f>
        <v>8.0059999999999992E-3</v>
      </c>
      <c r="N17" s="272">
        <f>+'July 24 CMS Full'!N17/1000000</f>
        <v>1.7167000000000002E-2</v>
      </c>
      <c r="O17" s="272">
        <f>+'July 24 CMS Full'!O17/1000000</f>
        <v>1.7892000000000002E-2</v>
      </c>
      <c r="P17" s="164">
        <f>+'July 24 CMS Full'!P17/1000000</f>
        <v>5.3187499999999997E-3</v>
      </c>
      <c r="Q17" s="164">
        <f>+'July 24 CMS Full'!Q17/1000000</f>
        <v>4.8383750000000003E-2</v>
      </c>
      <c r="R17" s="164">
        <f>+'July 24 CMS Full'!R17/1000000</f>
        <v>7.1899030000000003E-2</v>
      </c>
      <c r="S17" s="164">
        <f>+'July 24 CMS Full'!S17/1000000</f>
        <v>0.63789096999999995</v>
      </c>
      <c r="T17" s="272">
        <f>+'July 24 CMS Full'!T17/1000000</f>
        <v>1.9282069999999998E-2</v>
      </c>
      <c r="U17" s="272">
        <f>+'July 24 CMS Full'!U17/1000000</f>
        <v>1.9282069999999998E-2</v>
      </c>
      <c r="V17" s="272">
        <f>+'July 24 CMS Full'!V17/1000000</f>
        <v>1.9282069999999998E-2</v>
      </c>
      <c r="W17" s="107">
        <f>+'July 24 CMS Full'!W17/1000000</f>
        <v>0</v>
      </c>
      <c r="X17" s="272">
        <f>+'July 24 CMS Full'!X17/1000000</f>
        <v>5.7846210000000002E-2</v>
      </c>
      <c r="Y17" s="27" t="str">
        <f>+'July 24 CMS Full'!Y17</f>
        <v>0%</v>
      </c>
      <c r="Z17" s="28">
        <f>+'July 24 CMS Full'!Z17/1000000</f>
        <v>0</v>
      </c>
      <c r="AA17" s="29">
        <f>+'July 24 CMS Full'!AA17/1000000</f>
        <v>0.16</v>
      </c>
      <c r="AB17" s="283" t="s">
        <v>78</v>
      </c>
      <c r="AE17" s="79">
        <f t="shared" si="1"/>
        <v>0.16</v>
      </c>
      <c r="AF17" t="b">
        <f t="shared" si="0"/>
        <v>1</v>
      </c>
    </row>
    <row r="18" spans="1:32" ht="30" x14ac:dyDescent="0.25">
      <c r="A18" s="19" t="s">
        <v>79</v>
      </c>
      <c r="B18" s="20" t="s">
        <v>80</v>
      </c>
      <c r="C18" s="21" t="s">
        <v>41</v>
      </c>
      <c r="D18" s="21" t="s">
        <v>81</v>
      </c>
      <c r="E18" s="31">
        <f>+'July 24 CMS Full'!E18/1000000</f>
        <v>0.91</v>
      </c>
      <c r="F18" s="32">
        <f>+'July 24 CMS Full'!F18/1000000</f>
        <v>0</v>
      </c>
      <c r="G18" s="34">
        <f>+'July 24 CMS Full'!G18/1000000</f>
        <v>0</v>
      </c>
      <c r="H18" s="24">
        <f>+'July 24 CMS Full'!H18/1000000</f>
        <v>3.2337480000000002E-2</v>
      </c>
      <c r="I18" s="24">
        <f>+'July 24 CMS Full'!I18/1000000</f>
        <v>5.2164839999999997E-2</v>
      </c>
      <c r="J18" s="24">
        <f>+'July 24 CMS Full'!J18/1000000</f>
        <v>4.9104419999999996E-2</v>
      </c>
      <c r="K18" s="24">
        <f>+'July 24 CMS Full'!K18/1000000</f>
        <v>6.5590479999999979E-2</v>
      </c>
      <c r="L18" s="34">
        <f>+'July 24 CMS Full'!L18/1000000</f>
        <v>0.19919722000000001</v>
      </c>
      <c r="M18" s="272">
        <f>+'July 24 CMS Full'!M18/1000000</f>
        <v>0</v>
      </c>
      <c r="N18" s="272">
        <f>+'July 24 CMS Full'!N18/1000000</f>
        <v>7.5829599999999997E-3</v>
      </c>
      <c r="O18" s="272">
        <f>+'July 24 CMS Full'!O18/1000000</f>
        <v>5.4813010000000002E-2</v>
      </c>
      <c r="P18" s="164">
        <f>+'July 24 CMS Full'!P18/1000000</f>
        <v>0.12400366</v>
      </c>
      <c r="Q18" s="164">
        <f>+'July 24 CMS Full'!Q18/1000000</f>
        <v>0.18639963000000001</v>
      </c>
      <c r="R18" s="164">
        <f>+'July 24 CMS Full'!R18/1000000</f>
        <v>0.16974466999999999</v>
      </c>
      <c r="S18" s="164">
        <f>+'July 24 CMS Full'!S18/1000000</f>
        <v>0.16974459999999997</v>
      </c>
      <c r="T18" s="272">
        <f>+'July 24 CMS Full'!T18/1000000</f>
        <v>0.10495502666666667</v>
      </c>
      <c r="U18" s="272">
        <f>+'July 24 CMS Full'!U18/1000000</f>
        <v>0.10495502666666667</v>
      </c>
      <c r="V18" s="272">
        <f>+'July 24 CMS Full'!V18/1000000</f>
        <v>0.10495502666666667</v>
      </c>
      <c r="W18" s="107">
        <f>+'July 24 CMS Full'!W18/1000000</f>
        <v>0</v>
      </c>
      <c r="X18" s="272">
        <f>+'July 24 CMS Full'!X18/1000000</f>
        <v>0.31486508000000002</v>
      </c>
      <c r="Y18" s="27">
        <f>+'July 24 CMS Full'!Y18</f>
        <v>0.5</v>
      </c>
      <c r="Z18" s="28">
        <f>+'July 24 CMS Full'!Z18/1000000</f>
        <v>0.45500000000000002</v>
      </c>
      <c r="AA18" s="29">
        <f>+'July 24 CMS Full'!AA18/1000000</f>
        <v>0.45500000000000002</v>
      </c>
      <c r="AB18" s="35" t="s">
        <v>47</v>
      </c>
      <c r="AE18" s="79">
        <f t="shared" si="1"/>
        <v>0.91</v>
      </c>
      <c r="AF18" t="b">
        <f t="shared" si="0"/>
        <v>1</v>
      </c>
    </row>
    <row r="19" spans="1:32" ht="30" x14ac:dyDescent="0.25">
      <c r="A19" s="19" t="s">
        <v>82</v>
      </c>
      <c r="B19" s="20" t="s">
        <v>83</v>
      </c>
      <c r="C19" s="21" t="s">
        <v>84</v>
      </c>
      <c r="D19" s="21" t="s">
        <v>85</v>
      </c>
      <c r="E19" s="31">
        <f>+'July 24 CMS Full'!E19/1000000</f>
        <v>52.860688109999998</v>
      </c>
      <c r="F19" s="32">
        <f>+'July 24 CMS Full'!F19/1000000</f>
        <v>0</v>
      </c>
      <c r="G19" s="34">
        <f>+'July 24 CMS Full'!G19/1000000</f>
        <v>50.981635490000002</v>
      </c>
      <c r="H19" s="24">
        <f>+'July 24 CMS Full'!H19/1000000</f>
        <v>0</v>
      </c>
      <c r="I19" s="24">
        <f>+'July 24 CMS Full'!I19/1000000</f>
        <v>0</v>
      </c>
      <c r="J19" s="24">
        <f>+'July 24 CMS Full'!J19/1000000</f>
        <v>1.8790526200000002</v>
      </c>
      <c r="K19" s="24">
        <f>+'July 24 CMS Full'!K19/1000000</f>
        <v>2.7939677238464356E-15</v>
      </c>
      <c r="L19" s="34">
        <f>+'July 24 CMS Full'!L19/1000000</f>
        <v>1.8790526200000028</v>
      </c>
      <c r="M19" s="272">
        <f>+'July 24 CMS Full'!M19/1000000</f>
        <v>0</v>
      </c>
      <c r="N19" s="272">
        <f>+'July 24 CMS Full'!N19/1000000</f>
        <v>0</v>
      </c>
      <c r="O19" s="272">
        <f>+'July 24 CMS Full'!O19/1000000</f>
        <v>0</v>
      </c>
      <c r="P19" s="262">
        <f>+'July 24 CMS Full'!P19/1000000</f>
        <v>0</v>
      </c>
      <c r="Q19" s="262">
        <f>+'July 24 CMS Full'!Q19/1000000</f>
        <v>0</v>
      </c>
      <c r="R19" s="156">
        <f>+'July 24 CMS Full'!R19/1000000</f>
        <v>20.422185760000001</v>
      </c>
      <c r="S19" s="156">
        <f>+'July 24 CMS Full'!S19/1000000</f>
        <v>32.43850235</v>
      </c>
      <c r="T19" s="272">
        <f>+'July 24 CMS Full'!T19/1000000</f>
        <v>0</v>
      </c>
      <c r="U19" s="272">
        <f>+'July 24 CMS Full'!U19/1000000</f>
        <v>0</v>
      </c>
      <c r="V19" s="272">
        <f>+'July 24 CMS Full'!V19/1000000</f>
        <v>0</v>
      </c>
      <c r="W19" s="107">
        <f>+'July 24 CMS Full'!W19/1000000</f>
        <v>0</v>
      </c>
      <c r="X19" s="272">
        <f>+'July 24 CMS Full'!X19/1000000</f>
        <v>0</v>
      </c>
      <c r="Y19" s="27">
        <f>+'July 24 CMS Full'!Y19</f>
        <v>0.55510000000000004</v>
      </c>
      <c r="Z19" s="28">
        <f>+'July 24 CMS Full'!Z19/1000000</f>
        <v>29.342967969861</v>
      </c>
      <c r="AA19" s="29">
        <f>+'July 24 CMS Full'!AA19/1000000</f>
        <v>23.517720140138998</v>
      </c>
      <c r="AB19" s="35" t="s">
        <v>43</v>
      </c>
      <c r="AE19" s="79">
        <f t="shared" si="1"/>
        <v>52.860688109999998</v>
      </c>
      <c r="AF19" t="b">
        <f t="shared" si="0"/>
        <v>1</v>
      </c>
    </row>
    <row r="20" spans="1:32" ht="30" x14ac:dyDescent="0.25">
      <c r="A20" s="19" t="s">
        <v>86</v>
      </c>
      <c r="B20" s="20" t="s">
        <v>83</v>
      </c>
      <c r="C20" s="21" t="s">
        <v>84</v>
      </c>
      <c r="D20" s="21" t="s">
        <v>87</v>
      </c>
      <c r="E20" s="31">
        <f>+'July 24 CMS Full'!E20/1000000</f>
        <v>8.197271559999999</v>
      </c>
      <c r="F20" s="32">
        <f>+'July 24 CMS Full'!F20/1000000</f>
        <v>0</v>
      </c>
      <c r="G20" s="34">
        <f>+'July 24 CMS Full'!G20/1000000</f>
        <v>5.88517256</v>
      </c>
      <c r="H20" s="24">
        <f>+'July 24 CMS Full'!H20/1000000</f>
        <v>0</v>
      </c>
      <c r="I20" s="24">
        <f>+'July 24 CMS Full'!I20/1000000</f>
        <v>0</v>
      </c>
      <c r="J20" s="24">
        <f>+'July 24 CMS Full'!J20/1000000</f>
        <v>0</v>
      </c>
      <c r="K20" s="24">
        <f>+'July 24 CMS Full'!K20/1000000</f>
        <v>0.33750900000000095</v>
      </c>
      <c r="L20" s="34">
        <f>+'July 24 CMS Full'!L20/1000000</f>
        <v>0.33750900000000095</v>
      </c>
      <c r="M20" s="272">
        <f>+'July 24 CMS Full'!M20/1000000</f>
        <v>1.9215411899999999</v>
      </c>
      <c r="N20" s="272">
        <f>+'July 24 CMS Full'!N20/1000000</f>
        <v>0</v>
      </c>
      <c r="O20" s="272">
        <f>+'July 24 CMS Full'!O20/1000000</f>
        <v>-6.4290009999999995E-2</v>
      </c>
      <c r="P20" s="164">
        <f>+'July 24 CMS Full'!P20/1000000</f>
        <v>-0.17324928999999997</v>
      </c>
      <c r="Q20" s="164">
        <f>+'July 24 CMS Full'!Q20/1000000</f>
        <v>1.68400189</v>
      </c>
      <c r="R20" s="164">
        <f>+'July 24 CMS Full'!R20/1000000</f>
        <v>3.9140490800000003</v>
      </c>
      <c r="S20" s="164">
        <f>+'July 24 CMS Full'!S20/1000000</f>
        <v>3.9140490700000004</v>
      </c>
      <c r="T20" s="272">
        <f>+'July 24 CMS Full'!T20/1000000</f>
        <v>3.9112940000000006E-2</v>
      </c>
      <c r="U20" s="272">
        <f>+'July 24 CMS Full'!U20/1000000</f>
        <v>3.9112940000000006E-2</v>
      </c>
      <c r="V20" s="272">
        <f>+'July 24 CMS Full'!V20/1000000</f>
        <v>3.9112940000000006E-2</v>
      </c>
      <c r="W20" s="107">
        <f>+'July 24 CMS Full'!W20/1000000</f>
        <v>0</v>
      </c>
      <c r="X20" s="272">
        <f>+'July 24 CMS Full'!X20/1000000</f>
        <v>0.11733882000000001</v>
      </c>
      <c r="Y20" s="27">
        <f>+'July 24 CMS Full'!Y20</f>
        <v>0.5</v>
      </c>
      <c r="Z20" s="28">
        <f>+'July 24 CMS Full'!Z20/1000000</f>
        <v>4.0986357799999995</v>
      </c>
      <c r="AA20" s="29">
        <f>+'July 24 CMS Full'!AA20/1000000</f>
        <v>4.0986357799999995</v>
      </c>
      <c r="AB20" s="35" t="s">
        <v>47</v>
      </c>
      <c r="AE20" s="79">
        <f t="shared" si="1"/>
        <v>8.197271559999999</v>
      </c>
      <c r="AF20" t="b">
        <f t="shared" si="0"/>
        <v>1</v>
      </c>
    </row>
    <row r="21" spans="1:32" ht="30" x14ac:dyDescent="0.25">
      <c r="A21" s="19" t="s">
        <v>88</v>
      </c>
      <c r="B21" s="20" t="s">
        <v>83</v>
      </c>
      <c r="C21" s="21" t="s">
        <v>84</v>
      </c>
      <c r="D21" s="21" t="s">
        <v>89</v>
      </c>
      <c r="E21" s="291">
        <f>+'July 24 CMS Full'!E21/1000000</f>
        <v>1.5135196307500001</v>
      </c>
      <c r="F21" s="32">
        <f>+'July 24 CMS Full'!F21/1000000</f>
        <v>0</v>
      </c>
      <c r="G21" s="34">
        <f>+'July 24 CMS Full'!G21/1000000</f>
        <v>0.95440164999999999</v>
      </c>
      <c r="H21" s="24">
        <f>+'July 24 CMS Full'!H21/1000000</f>
        <v>0</v>
      </c>
      <c r="I21" s="24">
        <f>+'July 24 CMS Full'!I21/1000000</f>
        <v>9.0926899999999991E-2</v>
      </c>
      <c r="J21" s="24">
        <f>+'July 24 CMS Full'!J21/1000000</f>
        <v>5.0599669999999999E-2</v>
      </c>
      <c r="K21" s="24">
        <f>+'July 24 CMS Full'!K21/1000000</f>
        <v>6.640167000000001E-2</v>
      </c>
      <c r="L21" s="34">
        <f>+'July 24 CMS Full'!L21/1000000</f>
        <v>0.20792823999999999</v>
      </c>
      <c r="M21" s="272">
        <f>+'July 24 CMS Full'!M21/1000000</f>
        <v>0</v>
      </c>
      <c r="N21" s="272">
        <f>+'July 24 CMS Full'!N21/1000000</f>
        <v>5.7276199999999999E-2</v>
      </c>
      <c r="O21" s="272">
        <f>+'July 24 CMS Full'!O21/1000000</f>
        <v>7.2632199999999994E-2</v>
      </c>
      <c r="P21" s="164">
        <f>+'July 24 CMS Full'!P21/1000000</f>
        <v>5.809969999999999E-2</v>
      </c>
      <c r="Q21" s="164">
        <f>+'July 24 CMS Full'!Q21/1000000</f>
        <v>0.18800809999999998</v>
      </c>
      <c r="R21" s="164">
        <f>+'July 24 CMS Full'!R21/1000000</f>
        <v>0.67516891000000034</v>
      </c>
      <c r="S21" s="164">
        <f>+'July 24 CMS Full'!S21/1000000</f>
        <v>0.67516908000000053</v>
      </c>
      <c r="T21" s="272">
        <f>+'July 24 CMS Full'!T21/1000000</f>
        <v>7.3760446666666674E-2</v>
      </c>
      <c r="U21" s="272">
        <f>+'July 24 CMS Full'!U21/1000000</f>
        <v>7.3760446666666674E-2</v>
      </c>
      <c r="V21" s="272">
        <f>+'July 24 CMS Full'!V21/1000000</f>
        <v>7.3760446666666674E-2</v>
      </c>
      <c r="W21" s="107">
        <f>+'July 24 CMS Full'!W21/1000000</f>
        <v>0</v>
      </c>
      <c r="X21" s="272">
        <f>+'July 24 CMS Full'!X21/1000000</f>
        <v>0.22128133999999999</v>
      </c>
      <c r="Y21" s="27">
        <f>+'July 24 CMS Full'!Y21</f>
        <v>0.5</v>
      </c>
      <c r="Z21" s="28">
        <f>+'July 24 CMS Full'!Z21/1000000</f>
        <v>0.75675981537500003</v>
      </c>
      <c r="AA21" s="28">
        <f>+'July 24 CMS Full'!AA21/1000000</f>
        <v>0.75675981537500003</v>
      </c>
      <c r="AB21" s="35" t="s">
        <v>47</v>
      </c>
      <c r="AE21" s="79">
        <f t="shared" si="1"/>
        <v>1.5135196307500001</v>
      </c>
      <c r="AF21" t="b">
        <f t="shared" si="0"/>
        <v>1</v>
      </c>
    </row>
    <row r="22" spans="1:32" ht="30" x14ac:dyDescent="0.25">
      <c r="A22" s="19" t="s">
        <v>90</v>
      </c>
      <c r="B22" s="20" t="s">
        <v>83</v>
      </c>
      <c r="C22" s="21" t="s">
        <v>91</v>
      </c>
      <c r="D22" s="21" t="s">
        <v>92</v>
      </c>
      <c r="E22" s="31">
        <f>+'July 24 CMS Full'!E22/1000000</f>
        <v>3</v>
      </c>
      <c r="F22" s="32">
        <f>+'July 24 CMS Full'!F22/1000000</f>
        <v>0</v>
      </c>
      <c r="G22" s="34">
        <f>+'July 24 CMS Full'!G22/1000000</f>
        <v>0</v>
      </c>
      <c r="H22" s="24">
        <f>+'July 24 CMS Full'!H22/1000000</f>
        <v>0</v>
      </c>
      <c r="I22" s="24">
        <f>+'July 24 CMS Full'!I22/1000000</f>
        <v>8.0750000000000006E-3</v>
      </c>
      <c r="J22" s="24">
        <f>+'July 24 CMS Full'!J22/1000000</f>
        <v>5.9001720000000001E-2</v>
      </c>
      <c r="K22" s="24">
        <f>+'July 24 CMS Full'!K22/1000000</f>
        <v>8.6588930000000022E-2</v>
      </c>
      <c r="L22" s="34">
        <f>+'July 24 CMS Full'!L22/1000000</f>
        <v>0.15366565000000001</v>
      </c>
      <c r="M22" s="272">
        <f>+'July 24 CMS Full'!M22/1000000</f>
        <v>5.312538E-2</v>
      </c>
      <c r="N22" s="272">
        <f>+'July 24 CMS Full'!N22/1000000</f>
        <v>4.575000000000007E-3</v>
      </c>
      <c r="O22" s="272">
        <f>+'July 24 CMS Full'!O22/1000000</f>
        <v>0.21767760999999999</v>
      </c>
      <c r="P22" s="164">
        <f>+'July 24 CMS Full'!P22/1000000</f>
        <v>0.75067108999999999</v>
      </c>
      <c r="Q22" s="164">
        <f>+'July 24 CMS Full'!Q22/1000000</f>
        <v>1.0260490799999999</v>
      </c>
      <c r="R22" s="164">
        <f>+'July 24 CMS Full'!R22/1000000</f>
        <v>1.1369679499999996</v>
      </c>
      <c r="S22" s="164">
        <f>+'July 24 CMS Full'!S22/1000000</f>
        <v>4.2746780000000012E-2</v>
      </c>
      <c r="T22" s="272">
        <f>+'July 24 CMS Full'!T22/1000000</f>
        <v>0.68523139666666666</v>
      </c>
      <c r="U22" s="272">
        <f>+'July 24 CMS Full'!U22/1000000</f>
        <v>0.68523139666666666</v>
      </c>
      <c r="V22" s="272">
        <f>+'July 24 CMS Full'!V22/1000000</f>
        <v>0.68523139666666666</v>
      </c>
      <c r="W22" s="107">
        <f>+'July 24 CMS Full'!W22/1000000</f>
        <v>0</v>
      </c>
      <c r="X22" s="272">
        <f>+'July 24 CMS Full'!X22/1000000</f>
        <v>2.0556941900000001</v>
      </c>
      <c r="Y22" s="27" t="str">
        <f>+'July 24 CMS Full'!Y22</f>
        <v>0%</v>
      </c>
      <c r="Z22" s="28">
        <f>+'July 24 CMS Full'!Z22/1000000</f>
        <v>0</v>
      </c>
      <c r="AA22" s="29">
        <f>+'July 24 CMS Full'!AA22/1000000</f>
        <v>3</v>
      </c>
      <c r="AB22" s="35" t="s">
        <v>50</v>
      </c>
      <c r="AE22" s="79">
        <f t="shared" si="1"/>
        <v>3</v>
      </c>
      <c r="AF22" t="b">
        <f t="shared" si="0"/>
        <v>1</v>
      </c>
    </row>
    <row r="23" spans="1:32" ht="30" x14ac:dyDescent="0.25">
      <c r="A23" s="19" t="s">
        <v>93</v>
      </c>
      <c r="B23" s="20" t="s">
        <v>83</v>
      </c>
      <c r="C23" s="21" t="s">
        <v>91</v>
      </c>
      <c r="D23" s="21" t="s">
        <v>94</v>
      </c>
      <c r="E23" s="31">
        <f>+'July 24 CMS Full'!E23/1000000</f>
        <v>3</v>
      </c>
      <c r="F23" s="32">
        <f>+'July 24 CMS Full'!F23/1000000</f>
        <v>0</v>
      </c>
      <c r="G23" s="34">
        <f>+'July 24 CMS Full'!G23/1000000</f>
        <v>2.855566E-2</v>
      </c>
      <c r="H23" s="24">
        <f>+'July 24 CMS Full'!H23/1000000</f>
        <v>0</v>
      </c>
      <c r="I23" s="24">
        <f>+'July 24 CMS Full'!I23/1000000</f>
        <v>0</v>
      </c>
      <c r="J23" s="24">
        <f>+'July 24 CMS Full'!J23/1000000</f>
        <v>0.36739245000000004</v>
      </c>
      <c r="K23" s="24">
        <f>+'July 24 CMS Full'!K23/1000000</f>
        <v>0.53192411000000006</v>
      </c>
      <c r="L23" s="34">
        <f>+'July 24 CMS Full'!L23/1000000</f>
        <v>0.89931656000000004</v>
      </c>
      <c r="M23" s="272">
        <f>+'July 24 CMS Full'!M23/1000000</f>
        <v>0</v>
      </c>
      <c r="N23" s="272">
        <f>+'July 24 CMS Full'!N23/1000000</f>
        <v>3.6648460000000001E-2</v>
      </c>
      <c r="O23" s="272">
        <f>+'July 24 CMS Full'!O23/1000000</f>
        <v>0.29172996000000001</v>
      </c>
      <c r="P23" s="164">
        <f>+'July 24 CMS Full'!P23/1000000</f>
        <v>0.28209246000000004</v>
      </c>
      <c r="Q23" s="164">
        <f>+'July 24 CMS Full'!Q23/1000000</f>
        <v>0.61047088000000016</v>
      </c>
      <c r="R23" s="164">
        <f>+'July 24 CMS Full'!R23/1000000</f>
        <v>1.2349705099999999</v>
      </c>
      <c r="S23" s="277">
        <f>+'July 24 CMS Full'!S23/1000000</f>
        <v>0.30709833999999991</v>
      </c>
      <c r="T23" s="272">
        <f>+'July 24 CMS Full'!T23/1000000</f>
        <v>0.56124978666666669</v>
      </c>
      <c r="U23" s="272">
        <f>+'July 24 CMS Full'!U23/1000000</f>
        <v>0.56124978666666669</v>
      </c>
      <c r="V23" s="272">
        <f>+'July 24 CMS Full'!V23/1000000</f>
        <v>0.56124978666666669</v>
      </c>
      <c r="W23" s="107">
        <f>+'July 24 CMS Full'!W23/1000000</f>
        <v>0</v>
      </c>
      <c r="X23" s="272">
        <f>+'July 24 CMS Full'!X23/1000000</f>
        <v>1.6837493600000002</v>
      </c>
      <c r="Y23" s="27" t="str">
        <f>+'July 24 CMS Full'!Y23</f>
        <v>0%</v>
      </c>
      <c r="Z23" s="28">
        <f>+'July 24 CMS Full'!Z23/1000000</f>
        <v>0</v>
      </c>
      <c r="AA23" s="29">
        <f>+'July 24 CMS Full'!AA23/1000000</f>
        <v>3</v>
      </c>
      <c r="AB23" s="35" t="s">
        <v>50</v>
      </c>
      <c r="AE23" s="79">
        <f t="shared" si="1"/>
        <v>3</v>
      </c>
      <c r="AF23" t="b">
        <f t="shared" si="0"/>
        <v>1</v>
      </c>
    </row>
    <row r="24" spans="1:32" ht="30" x14ac:dyDescent="0.25">
      <c r="A24" s="19" t="s">
        <v>95</v>
      </c>
      <c r="B24" s="20" t="s">
        <v>83</v>
      </c>
      <c r="C24" s="21" t="s">
        <v>91</v>
      </c>
      <c r="D24" s="21" t="s">
        <v>96</v>
      </c>
      <c r="E24" s="31">
        <f>+'July 24 CMS Full'!E24/1000000</f>
        <v>0.8</v>
      </c>
      <c r="F24" s="32">
        <f>+'July 24 CMS Full'!F24/1000000</f>
        <v>0</v>
      </c>
      <c r="G24" s="34">
        <f>+'July 24 CMS Full'!G24/1000000</f>
        <v>0</v>
      </c>
      <c r="H24" s="24">
        <f>+'July 24 CMS Full'!H24/1000000</f>
        <v>0</v>
      </c>
      <c r="I24" s="24">
        <f>+'July 24 CMS Full'!I24/1000000</f>
        <v>0</v>
      </c>
      <c r="J24" s="24">
        <f>+'July 24 CMS Full'!J24/1000000</f>
        <v>0.15132224</v>
      </c>
      <c r="K24" s="24">
        <f>+'July 24 CMS Full'!K24/1000000</f>
        <v>8.622729000000004E-2</v>
      </c>
      <c r="L24" s="34">
        <f>+'July 24 CMS Full'!L24/1000000</f>
        <v>0.23754953000000004</v>
      </c>
      <c r="M24" s="272">
        <f>+'July 24 CMS Full'!M24/1000000</f>
        <v>8.7326799999999996E-3</v>
      </c>
      <c r="N24" s="272">
        <f>+'July 24 CMS Full'!N24/1000000</f>
        <v>0</v>
      </c>
      <c r="O24" s="272">
        <f>+'July 24 CMS Full'!O24/1000000</f>
        <v>2.1050000000000001E-3</v>
      </c>
      <c r="P24" s="164">
        <f>+'July 24 CMS Full'!P24/1000000</f>
        <v>0.21385219999999996</v>
      </c>
      <c r="Q24" s="164">
        <f>+'July 24 CMS Full'!Q24/1000000</f>
        <v>0.22468987999999995</v>
      </c>
      <c r="R24" s="164">
        <f>+'July 24 CMS Full'!R24/1000000</f>
        <v>0.23111973000000002</v>
      </c>
      <c r="S24" s="164">
        <f>+'July 24 CMS Full'!S24/1000000</f>
        <v>0.23111967999999997</v>
      </c>
      <c r="T24" s="272">
        <f>+'July 24 CMS Full'!T24/1000000</f>
        <v>0.11720426333333332</v>
      </c>
      <c r="U24" s="272">
        <f>+'July 24 CMS Full'!U24/1000000</f>
        <v>0.11720426333333332</v>
      </c>
      <c r="V24" s="272">
        <f>+'July 24 CMS Full'!V24/1000000</f>
        <v>0.11720426333333332</v>
      </c>
      <c r="W24" s="107">
        <f>+'July 24 CMS Full'!W24/1000000</f>
        <v>0</v>
      </c>
      <c r="X24" s="272">
        <f>+'July 24 CMS Full'!X24/1000000</f>
        <v>0.35161278999999995</v>
      </c>
      <c r="Y24" s="27">
        <f>+'July 24 CMS Full'!Y24</f>
        <v>0.5</v>
      </c>
      <c r="Z24" s="28">
        <f>+'July 24 CMS Full'!Z24/1000000</f>
        <v>0.4</v>
      </c>
      <c r="AA24" s="29">
        <f>+'July 24 CMS Full'!AA24/1000000</f>
        <v>0.4</v>
      </c>
      <c r="AB24" s="35" t="s">
        <v>47</v>
      </c>
      <c r="AE24" s="79">
        <f t="shared" si="1"/>
        <v>0.8</v>
      </c>
      <c r="AF24" t="b">
        <f t="shared" si="0"/>
        <v>1</v>
      </c>
    </row>
    <row r="25" spans="1:32" ht="45" x14ac:dyDescent="0.25">
      <c r="A25" s="19" t="s">
        <v>97</v>
      </c>
      <c r="B25" s="20" t="s">
        <v>98</v>
      </c>
      <c r="C25" s="21" t="s">
        <v>98</v>
      </c>
      <c r="D25" s="21" t="s">
        <v>99</v>
      </c>
      <c r="E25" s="31">
        <f>+'July 24 CMS Full'!E25/1000000</f>
        <v>0.5</v>
      </c>
      <c r="F25" s="32">
        <f>+'July 24 CMS Full'!F25/1000000</f>
        <v>0</v>
      </c>
      <c r="G25" s="34">
        <f>+'July 24 CMS Full'!G25/1000000</f>
        <v>0</v>
      </c>
      <c r="H25" s="24">
        <f>+'July 24 CMS Full'!H25/1000000</f>
        <v>0</v>
      </c>
      <c r="I25" s="24">
        <f>+'July 24 CMS Full'!I25/1000000</f>
        <v>3.9262829999999999E-2</v>
      </c>
      <c r="J25" s="24">
        <f>+'July 24 CMS Full'!J25/1000000</f>
        <v>3.824644E-2</v>
      </c>
      <c r="K25" s="24">
        <f>+'July 24 CMS Full'!K25/1000000</f>
        <v>4.5879419999999983E-2</v>
      </c>
      <c r="L25" s="34">
        <f>+'July 24 CMS Full'!L25/1000000</f>
        <v>0.12338868999999998</v>
      </c>
      <c r="M25" s="272">
        <f>+'July 24 CMS Full'!M25/1000000</f>
        <v>3.0012E-2</v>
      </c>
      <c r="N25" s="272">
        <f>+'July 24 CMS Full'!N25/1000000</f>
        <v>3.5128800000000002E-2</v>
      </c>
      <c r="O25" s="272">
        <f>+'July 24 CMS Full'!O25/1000000</f>
        <v>5.0511319999999992E-2</v>
      </c>
      <c r="P25" s="164">
        <f>+'July 24 CMS Full'!P25/1000000</f>
        <v>4.3692599999999984E-2</v>
      </c>
      <c r="Q25" s="164">
        <f>+'July 24 CMS Full'!Q25/1000000</f>
        <v>0.15934471999999997</v>
      </c>
      <c r="R25" s="164">
        <f>+'July 24 CMS Full'!R25/1000000</f>
        <v>0.14843910000000002</v>
      </c>
      <c r="S25" s="164">
        <f>+'July 24 CMS Full'!S25/1000000</f>
        <v>0.14843888999999996</v>
      </c>
      <c r="T25" s="272">
        <f>+'July 24 CMS Full'!T25/1000000</f>
        <v>8.6986396666666674E-2</v>
      </c>
      <c r="U25" s="272">
        <f>+'July 24 CMS Full'!U25/1000000</f>
        <v>8.6986396666666674E-2</v>
      </c>
      <c r="V25" s="272">
        <f>+'July 24 CMS Full'!V25/1000000</f>
        <v>8.6986396666666674E-2</v>
      </c>
      <c r="W25" s="107">
        <f>+'July 24 CMS Full'!W25/1000000</f>
        <v>0</v>
      </c>
      <c r="X25" s="272">
        <f>+'July 24 CMS Full'!X25/1000000</f>
        <v>0.26095919000000001</v>
      </c>
      <c r="Y25" s="27">
        <f>+'July 24 CMS Full'!Y25</f>
        <v>0.5</v>
      </c>
      <c r="Z25" s="28">
        <f>+'July 24 CMS Full'!Z25/1000000</f>
        <v>0.25</v>
      </c>
      <c r="AA25" s="29">
        <f>+'July 24 CMS Full'!AA25/1000000</f>
        <v>0.25</v>
      </c>
      <c r="AB25" s="35" t="s">
        <v>47</v>
      </c>
      <c r="AE25" s="79">
        <f t="shared" si="1"/>
        <v>0.5</v>
      </c>
      <c r="AF25" t="b">
        <f t="shared" si="0"/>
        <v>1</v>
      </c>
    </row>
    <row r="26" spans="1:32" ht="30" x14ac:dyDescent="0.25">
      <c r="A26" s="19" t="s">
        <v>232</v>
      </c>
      <c r="B26" s="42" t="s">
        <v>40</v>
      </c>
      <c r="C26" s="21" t="s">
        <v>41</v>
      </c>
      <c r="D26" s="43" t="s">
        <v>101</v>
      </c>
      <c r="E26" s="31">
        <f>+'July 24 CMS Full'!E26/1000000</f>
        <v>9.8249999999999993</v>
      </c>
      <c r="F26" s="32">
        <f>+'July 24 CMS Full'!F26/1000000</f>
        <v>0</v>
      </c>
      <c r="G26" s="34">
        <f>+'July 24 CMS Full'!G26/1000000</f>
        <v>0</v>
      </c>
      <c r="H26" s="24">
        <f>+'July 24 CMS Full'!H26/1000000</f>
        <v>0</v>
      </c>
      <c r="I26" s="24">
        <f>+'July 24 CMS Full'!I26/1000000</f>
        <v>0</v>
      </c>
      <c r="J26" s="24">
        <f>+'July 24 CMS Full'!J26/1000000</f>
        <v>0</v>
      </c>
      <c r="K26" s="24">
        <f>+'July 24 CMS Full'!K26/1000000</f>
        <v>0</v>
      </c>
      <c r="L26" s="34">
        <f>+'July 24 CMS Full'!L26/1000000</f>
        <v>0</v>
      </c>
      <c r="M26" s="272">
        <f>+'July 24 CMS Full'!M26/1000000</f>
        <v>0</v>
      </c>
      <c r="N26" s="272">
        <f>+'July 24 CMS Full'!N26/1000000</f>
        <v>9.6872129999999999</v>
      </c>
      <c r="O26" s="272">
        <f>+'July 24 CMS Full'!O26/1000000</f>
        <v>0</v>
      </c>
      <c r="P26" s="262">
        <f>+'July 24 CMS Full'!P26/1000000</f>
        <v>0</v>
      </c>
      <c r="Q26" s="262">
        <f>+'July 24 CMS Full'!Q26/1000000</f>
        <v>9.6872129999999999</v>
      </c>
      <c r="R26" s="262">
        <f>+'July 24 CMS Full'!R26/1000000</f>
        <v>4.8436064999999999</v>
      </c>
      <c r="S26" s="262">
        <f>+'July 24 CMS Full'!S26/1000000</f>
        <v>4.8436064999999999</v>
      </c>
      <c r="T26" s="272">
        <f>+'July 24 CMS Full'!T26/1000000</f>
        <v>4.5928999999999998E-2</v>
      </c>
      <c r="U26" s="272">
        <f>+'July 24 CMS Full'!U26/1000000</f>
        <v>4.5928999999999998E-2</v>
      </c>
      <c r="V26" s="272">
        <f>+'July 24 CMS Full'!V26/1000000</f>
        <v>4.5928999999999998E-2</v>
      </c>
      <c r="W26" s="107">
        <f>+'July 24 CMS Full'!W26/1000000</f>
        <v>0</v>
      </c>
      <c r="X26" s="310">
        <f>+'July 24 CMS Full'!X26/1000000</f>
        <v>0.13778699999999999</v>
      </c>
      <c r="Y26" s="27">
        <f>+'July 24 CMS Full'!Y26</f>
        <v>0.5</v>
      </c>
      <c r="Z26" s="272">
        <f>+'July 24 CMS Full'!Z26/1000000</f>
        <v>4.9124999999999996</v>
      </c>
      <c r="AA26" s="29">
        <f>+'July 24 CMS Full'!AA26/1000000</f>
        <v>4.9124999999999996</v>
      </c>
      <c r="AB26" s="35" t="s">
        <v>47</v>
      </c>
      <c r="AE26" s="79">
        <f t="shared" si="1"/>
        <v>9.8249999999999993</v>
      </c>
      <c r="AF26" t="b">
        <f t="shared" si="0"/>
        <v>1</v>
      </c>
    </row>
    <row r="27" spans="1:32" ht="30" x14ac:dyDescent="0.25">
      <c r="A27" s="19" t="s">
        <v>233</v>
      </c>
      <c r="B27" s="20" t="s">
        <v>45</v>
      </c>
      <c r="C27" s="21" t="s">
        <v>41</v>
      </c>
      <c r="D27" s="43" t="s">
        <v>103</v>
      </c>
      <c r="E27" s="31">
        <f>+'July 24 CMS Full'!E27/1000000</f>
        <v>3</v>
      </c>
      <c r="F27" s="32">
        <f>+'July 24 CMS Full'!F27/1000000</f>
        <v>0</v>
      </c>
      <c r="G27" s="34">
        <f>+'July 24 CMS Full'!G27/1000000</f>
        <v>0</v>
      </c>
      <c r="H27" s="24">
        <f>+'July 24 CMS Full'!H27/1000000</f>
        <v>0</v>
      </c>
      <c r="I27" s="24">
        <f>+'July 24 CMS Full'!I27/1000000</f>
        <v>0</v>
      </c>
      <c r="J27" s="24">
        <f>+'July 24 CMS Full'!J27/1000000</f>
        <v>0</v>
      </c>
      <c r="K27" s="24">
        <f>+'July 24 CMS Full'!K27/1000000</f>
        <v>0</v>
      </c>
      <c r="L27" s="34">
        <f>+'July 24 CMS Full'!L27/1000000</f>
        <v>0</v>
      </c>
      <c r="M27" s="272">
        <f>+'July 24 CMS Full'!M27/1000000</f>
        <v>0</v>
      </c>
      <c r="N27" s="272">
        <f>+'July 24 CMS Full'!N27/1000000</f>
        <v>0</v>
      </c>
      <c r="O27" s="272">
        <f>+'July 24 CMS Full'!O27/1000000</f>
        <v>0</v>
      </c>
      <c r="P27" s="164">
        <f>+'July 24 CMS Full'!P27/1000000</f>
        <v>0.11620437000000002</v>
      </c>
      <c r="Q27" s="164">
        <f>+'July 24 CMS Full'!Q27/1000000</f>
        <v>0.11620437000000002</v>
      </c>
      <c r="R27" s="164">
        <f>+'July 24 CMS Full'!R27/1000000</f>
        <v>8.1522559999999994E-2</v>
      </c>
      <c r="S27" s="164">
        <f>+'July 24 CMS Full'!S27/1000000</f>
        <v>3.468181E-2</v>
      </c>
      <c r="T27" s="272">
        <f>+'July 24 CMS Full'!T27/1000000</f>
        <v>0.92021333333333333</v>
      </c>
      <c r="U27" s="272">
        <f>+'July 24 CMS Full'!U27/1000000</f>
        <v>0.92021333333333333</v>
      </c>
      <c r="V27" s="272">
        <f>+'July 24 CMS Full'!V27/1000000</f>
        <v>0.92021333333333333</v>
      </c>
      <c r="W27" s="107">
        <f>+'July 24 CMS Full'!W27/1000000</f>
        <v>0</v>
      </c>
      <c r="X27" s="310">
        <f>+'July 24 CMS Full'!X27/1000000</f>
        <v>2.76064</v>
      </c>
      <c r="Y27" s="27" t="str">
        <f>+'July 24 CMS Full'!Y27</f>
        <v>0%</v>
      </c>
      <c r="Z27" s="28">
        <f>+'July 24 CMS Full'!Z27/1000000</f>
        <v>0</v>
      </c>
      <c r="AA27" s="28">
        <f>+'July 24 CMS Full'!AA27/1000000</f>
        <v>3</v>
      </c>
      <c r="AB27" s="283" t="s">
        <v>60</v>
      </c>
      <c r="AE27" s="79">
        <f t="shared" si="1"/>
        <v>3</v>
      </c>
      <c r="AF27" t="b">
        <f t="shared" si="0"/>
        <v>1</v>
      </c>
    </row>
    <row r="28" spans="1:32" s="313" customFormat="1" x14ac:dyDescent="0.25">
      <c r="A28" s="251" t="s">
        <v>234</v>
      </c>
      <c r="B28" s="315" t="s">
        <v>62</v>
      </c>
      <c r="C28" s="316" t="s">
        <v>105</v>
      </c>
      <c r="D28" s="316" t="s">
        <v>106</v>
      </c>
      <c r="E28" s="317">
        <f>+'July 24 CMS Full'!E28/1000000</f>
        <v>0</v>
      </c>
      <c r="F28" s="318">
        <f>+'July 24 CMS Full'!F28/1000000</f>
        <v>0</v>
      </c>
      <c r="G28" s="319">
        <f>+'July 24 CMS Full'!G28/1000000</f>
        <v>0</v>
      </c>
      <c r="H28" s="257">
        <f>+'July 24 CMS Full'!H28/1000000</f>
        <v>0</v>
      </c>
      <c r="I28" s="257">
        <f>+'July 24 CMS Full'!I28/1000000</f>
        <v>0</v>
      </c>
      <c r="J28" s="257">
        <f>+'July 24 CMS Full'!J28/1000000</f>
        <v>0</v>
      </c>
      <c r="K28" s="257">
        <f>+'July 24 CMS Full'!K28/1000000</f>
        <v>0</v>
      </c>
      <c r="L28" s="319">
        <f>+'July 24 CMS Full'!L28/1000000</f>
        <v>0</v>
      </c>
      <c r="M28" s="250">
        <f>+'July 24 CMS Full'!M28/1000000</f>
        <v>0</v>
      </c>
      <c r="N28" s="250">
        <f>+'July 24 CMS Full'!N28/1000000</f>
        <v>0</v>
      </c>
      <c r="O28" s="250">
        <f>+'July 24 CMS Full'!O28/1000000</f>
        <v>0</v>
      </c>
      <c r="P28" s="250">
        <f>+'July 24 CMS Full'!P28/1000000</f>
        <v>0</v>
      </c>
      <c r="Q28" s="250">
        <f>+'July 24 CMS Full'!Q28/1000000</f>
        <v>0</v>
      </c>
      <c r="R28" s="250">
        <f>+'July 24 CMS Full'!R28/1000000</f>
        <v>0</v>
      </c>
      <c r="S28" s="250">
        <f>+'July 24 CMS Full'!S28/1000000</f>
        <v>0</v>
      </c>
      <c r="T28" s="250">
        <f>+'July 24 CMS Full'!T28/1000000</f>
        <v>0</v>
      </c>
      <c r="U28" s="250">
        <f>+'July 24 CMS Full'!U28/1000000</f>
        <v>0</v>
      </c>
      <c r="V28" s="250">
        <f>+'July 24 CMS Full'!V28/1000000</f>
        <v>0</v>
      </c>
      <c r="W28" s="250">
        <f>+'July 24 CMS Full'!W28/1000000</f>
        <v>0</v>
      </c>
      <c r="X28" s="320">
        <f>+'July 24 CMS Full'!X28/1000000</f>
        <v>0</v>
      </c>
      <c r="Y28" s="258">
        <f>+'July 24 CMS Full'!Y28</f>
        <v>0.55510000000000004</v>
      </c>
      <c r="Z28" s="250">
        <f>+'July 24 CMS Full'!Z28/1000000</f>
        <v>0</v>
      </c>
      <c r="AA28" s="321">
        <f>+'July 24 CMS Full'!AA28/1000000</f>
        <v>0</v>
      </c>
      <c r="AB28" s="323" t="s">
        <v>43</v>
      </c>
      <c r="AE28" s="314">
        <f t="shared" si="1"/>
        <v>0</v>
      </c>
      <c r="AF28" s="313" t="b">
        <f t="shared" si="0"/>
        <v>1</v>
      </c>
    </row>
    <row r="29" spans="1:32" x14ac:dyDescent="0.25">
      <c r="A29" s="19" t="s">
        <v>235</v>
      </c>
      <c r="B29" s="42" t="s">
        <v>65</v>
      </c>
      <c r="C29" s="43" t="s">
        <v>108</v>
      </c>
      <c r="D29" s="43" t="s">
        <v>109</v>
      </c>
      <c r="E29" s="31">
        <f>+'July 24 CMS Full'!E29/1000000</f>
        <v>0.85</v>
      </c>
      <c r="F29" s="32">
        <f>+'July 24 CMS Full'!F29/1000000</f>
        <v>0</v>
      </c>
      <c r="G29" s="34">
        <f>+'July 24 CMS Full'!G29/1000000</f>
        <v>0</v>
      </c>
      <c r="H29" s="24">
        <f>+'July 24 CMS Full'!H29/1000000</f>
        <v>0</v>
      </c>
      <c r="I29" s="24">
        <f>+'July 24 CMS Full'!I29/1000000</f>
        <v>0</v>
      </c>
      <c r="J29" s="24">
        <f>+'July 24 CMS Full'!J29/1000000</f>
        <v>0</v>
      </c>
      <c r="K29" s="24">
        <f>+'July 24 CMS Full'!K29/1000000</f>
        <v>0</v>
      </c>
      <c r="L29" s="34">
        <f>+'July 24 CMS Full'!L29/1000000</f>
        <v>0</v>
      </c>
      <c r="M29" s="272">
        <f>+'July 24 CMS Full'!M29/1000000</f>
        <v>0</v>
      </c>
      <c r="N29" s="272">
        <f>+'July 24 CMS Full'!N29/1000000</f>
        <v>2.9839319999999999E-2</v>
      </c>
      <c r="O29" s="272">
        <f>+'July 24 CMS Full'!O29/1000000</f>
        <v>5.0667759999999999E-2</v>
      </c>
      <c r="P29" s="164">
        <f>+'July 24 CMS Full'!P29/1000000</f>
        <v>0</v>
      </c>
      <c r="Q29" s="164">
        <f>+'July 24 CMS Full'!Q29/1000000</f>
        <v>8.0507080000000009E-2</v>
      </c>
      <c r="R29" s="262">
        <f>+'July 24 CMS Full'!R29/1000000</f>
        <v>4.0253540000000004E-2</v>
      </c>
      <c r="S29" s="262">
        <f>+'July 24 CMS Full'!S29/1000000</f>
        <v>4.0253540000000004E-2</v>
      </c>
      <c r="T29" s="272">
        <f>+'July 24 CMS Full'!T29/1000000</f>
        <v>0.20806556000000004</v>
      </c>
      <c r="U29" s="272">
        <f>+'July 24 CMS Full'!U29/1000000</f>
        <v>0.20806556000000004</v>
      </c>
      <c r="V29" s="272">
        <f>+'July 24 CMS Full'!V29/1000000</f>
        <v>0.20806556000000004</v>
      </c>
      <c r="W29" s="107">
        <f>+'July 24 CMS Full'!W29/1000000</f>
        <v>0</v>
      </c>
      <c r="X29" s="310">
        <f>+'July 24 CMS Full'!X29/1000000</f>
        <v>0.62419668000000006</v>
      </c>
      <c r="Y29" s="27">
        <f>+'July 24 CMS Full'!Y29</f>
        <v>1</v>
      </c>
      <c r="Z29" s="28">
        <f>+'July 24 CMS Full'!Z29/1000000</f>
        <v>0.85</v>
      </c>
      <c r="AA29" s="28">
        <f>+'July 24 CMS Full'!AA29/1000000</f>
        <v>0</v>
      </c>
      <c r="AB29" s="283" t="s">
        <v>50</v>
      </c>
      <c r="AE29" s="79">
        <f t="shared" si="1"/>
        <v>0.85</v>
      </c>
      <c r="AF29" t="b">
        <f t="shared" si="0"/>
        <v>1</v>
      </c>
    </row>
    <row r="30" spans="1:32" ht="30" x14ac:dyDescent="0.25">
      <c r="A30" s="19" t="s">
        <v>236</v>
      </c>
      <c r="B30" s="42" t="s">
        <v>65</v>
      </c>
      <c r="C30" s="21" t="s">
        <v>41</v>
      </c>
      <c r="D30" s="43" t="s">
        <v>111</v>
      </c>
      <c r="E30" s="31">
        <f>+'July 24 CMS Full'!E30/1000000</f>
        <v>0.5</v>
      </c>
      <c r="F30" s="32">
        <f>+'July 24 CMS Full'!F30/1000000</f>
        <v>0</v>
      </c>
      <c r="G30" s="34">
        <f>+'July 24 CMS Full'!G30/1000000</f>
        <v>0</v>
      </c>
      <c r="H30" s="24">
        <f>+'July 24 CMS Full'!H30/1000000</f>
        <v>0</v>
      </c>
      <c r="I30" s="24">
        <f>+'July 24 CMS Full'!I30/1000000</f>
        <v>0</v>
      </c>
      <c r="J30" s="24">
        <f>+'July 24 CMS Full'!J30/1000000</f>
        <v>0</v>
      </c>
      <c r="K30" s="24">
        <f>+'July 24 CMS Full'!K30/1000000</f>
        <v>0</v>
      </c>
      <c r="L30" s="34">
        <f>+'July 24 CMS Full'!L30/1000000</f>
        <v>0</v>
      </c>
      <c r="M30" s="272">
        <f>+'July 24 CMS Full'!M30/1000000</f>
        <v>0</v>
      </c>
      <c r="N30" s="272">
        <f>+'July 24 CMS Full'!N30/1000000</f>
        <v>0</v>
      </c>
      <c r="O30" s="272">
        <f>+'July 24 CMS Full'!O30/1000000</f>
        <v>0</v>
      </c>
      <c r="P30" s="164">
        <f>+'July 24 CMS Full'!P30/1000000</f>
        <v>0</v>
      </c>
      <c r="Q30" s="164">
        <f>+'July 24 CMS Full'!Q30/1000000</f>
        <v>0</v>
      </c>
      <c r="R30" s="262">
        <f>+'July 24 CMS Full'!R30/1000000</f>
        <v>0</v>
      </c>
      <c r="S30" s="262">
        <f>+'July 24 CMS Full'!S30/1000000</f>
        <v>0</v>
      </c>
      <c r="T30" s="272">
        <f>+'July 24 CMS Full'!T30/1000000</f>
        <v>0.125</v>
      </c>
      <c r="U30" s="272">
        <f>+'July 24 CMS Full'!U30/1000000</f>
        <v>0.125</v>
      </c>
      <c r="V30" s="272">
        <f>+'July 24 CMS Full'!V30/1000000</f>
        <v>0.125</v>
      </c>
      <c r="W30" s="107">
        <f>+'July 24 CMS Full'!W30/1000000</f>
        <v>0</v>
      </c>
      <c r="X30" s="310">
        <f>+'July 24 CMS Full'!X30/1000000</f>
        <v>0.375</v>
      </c>
      <c r="Y30" s="27" t="str">
        <f>+'July 24 CMS Full'!Y30</f>
        <v>0%</v>
      </c>
      <c r="Z30" s="272">
        <f>+'July 24 CMS Full'!Z30/1000000</f>
        <v>0</v>
      </c>
      <c r="AA30" s="29">
        <f>+'July 24 CMS Full'!AA30/1000000</f>
        <v>0.5</v>
      </c>
      <c r="AB30" s="35" t="s">
        <v>50</v>
      </c>
      <c r="AE30" s="79">
        <f t="shared" si="1"/>
        <v>0.5</v>
      </c>
      <c r="AF30" t="b">
        <f t="shared" si="0"/>
        <v>1</v>
      </c>
    </row>
    <row r="31" spans="1:32" ht="30" x14ac:dyDescent="0.25">
      <c r="A31" s="19" t="s">
        <v>237</v>
      </c>
      <c r="B31" s="42" t="s">
        <v>65</v>
      </c>
      <c r="C31" s="21" t="s">
        <v>41</v>
      </c>
      <c r="D31" s="43" t="s">
        <v>113</v>
      </c>
      <c r="E31" s="31">
        <f>+'July 24 CMS Full'!E31/1000000</f>
        <v>0</v>
      </c>
      <c r="F31" s="32">
        <f>+'July 24 CMS Full'!F31/1000000</f>
        <v>0</v>
      </c>
      <c r="G31" s="34">
        <f>+'July 24 CMS Full'!G31/1000000</f>
        <v>0</v>
      </c>
      <c r="H31" s="24">
        <f>+'July 24 CMS Full'!H31/1000000</f>
        <v>0</v>
      </c>
      <c r="I31" s="24">
        <f>+'July 24 CMS Full'!I31/1000000</f>
        <v>0</v>
      </c>
      <c r="J31" s="24">
        <f>+'July 24 CMS Full'!J31/1000000</f>
        <v>0</v>
      </c>
      <c r="K31" s="24">
        <f>+'July 24 CMS Full'!K31/1000000</f>
        <v>0</v>
      </c>
      <c r="L31" s="34">
        <f>+'July 24 CMS Full'!L31/1000000</f>
        <v>0</v>
      </c>
      <c r="M31" s="272">
        <f>+'July 24 CMS Full'!M31/1000000</f>
        <v>0</v>
      </c>
      <c r="N31" s="272">
        <f>+'July 24 CMS Full'!N31/1000000</f>
        <v>0</v>
      </c>
      <c r="O31" s="272">
        <f>+'July 24 CMS Full'!O31/1000000</f>
        <v>0</v>
      </c>
      <c r="P31" s="262">
        <f>+'July 24 CMS Full'!P31/1000000</f>
        <v>0</v>
      </c>
      <c r="Q31" s="262">
        <f>+'July 24 CMS Full'!Q31/1000000</f>
        <v>0</v>
      </c>
      <c r="R31" s="262">
        <f>+'July 24 CMS Full'!R31/1000000</f>
        <v>0</v>
      </c>
      <c r="S31" s="262">
        <f>+'July 24 CMS Full'!S31/1000000</f>
        <v>0</v>
      </c>
      <c r="T31" s="272">
        <f>+'July 24 CMS Full'!T31/1000000</f>
        <v>0</v>
      </c>
      <c r="U31" s="272">
        <f>+'July 24 CMS Full'!U31/1000000</f>
        <v>0</v>
      </c>
      <c r="V31" s="272">
        <f>+'July 24 CMS Full'!V31/1000000</f>
        <v>0</v>
      </c>
      <c r="W31" s="107">
        <f>+'July 24 CMS Full'!W31/1000000</f>
        <v>0</v>
      </c>
      <c r="X31" s="310">
        <f>+'July 24 CMS Full'!X31/1000000</f>
        <v>0</v>
      </c>
      <c r="Y31" s="27" t="str">
        <f>+'July 24 CMS Full'!Y31</f>
        <v>0%</v>
      </c>
      <c r="Z31" s="272">
        <f>+'July 24 CMS Full'!Z31/1000000</f>
        <v>0</v>
      </c>
      <c r="AA31" s="29">
        <f>+'July 24 CMS Full'!AA31/1000000</f>
        <v>0</v>
      </c>
      <c r="AB31" s="35" t="s">
        <v>50</v>
      </c>
      <c r="AE31" s="79">
        <f t="shared" si="1"/>
        <v>0</v>
      </c>
      <c r="AF31" t="b">
        <f t="shared" si="0"/>
        <v>1</v>
      </c>
    </row>
    <row r="32" spans="1:32" ht="30" x14ac:dyDescent="0.25">
      <c r="A32" s="19" t="s">
        <v>238</v>
      </c>
      <c r="B32" s="42" t="s">
        <v>65</v>
      </c>
      <c r="C32" s="21" t="s">
        <v>41</v>
      </c>
      <c r="D32" s="49" t="s">
        <v>115</v>
      </c>
      <c r="E32" s="31">
        <f>+'July 24 CMS Full'!E32/1000000</f>
        <v>1.1000000000000001</v>
      </c>
      <c r="F32" s="32">
        <f>+'July 24 CMS Full'!F32/1000000</f>
        <v>0</v>
      </c>
      <c r="G32" s="34">
        <f>+'July 24 CMS Full'!G32/1000000</f>
        <v>0</v>
      </c>
      <c r="H32" s="24">
        <f>+'July 24 CMS Full'!H32/1000000</f>
        <v>0</v>
      </c>
      <c r="I32" s="24">
        <f>+'July 24 CMS Full'!I32/1000000</f>
        <v>0</v>
      </c>
      <c r="J32" s="24">
        <f>+'July 24 CMS Full'!J32/1000000</f>
        <v>0</v>
      </c>
      <c r="K32" s="24">
        <f>+'July 24 CMS Full'!K32/1000000</f>
        <v>0</v>
      </c>
      <c r="L32" s="34">
        <f>+'July 24 CMS Full'!L32/1000000</f>
        <v>0</v>
      </c>
      <c r="M32" s="272">
        <f>+'July 24 CMS Full'!M32/1000000</f>
        <v>0</v>
      </c>
      <c r="N32" s="272">
        <f>+'July 24 CMS Full'!N32/1000000</f>
        <v>0</v>
      </c>
      <c r="O32" s="272">
        <f>+'July 24 CMS Full'!O32/1000000</f>
        <v>0</v>
      </c>
      <c r="P32" s="262">
        <f>+'July 24 CMS Full'!P32/1000000</f>
        <v>0</v>
      </c>
      <c r="Q32" s="262">
        <f>+'July 24 CMS Full'!Q32/1000000</f>
        <v>0</v>
      </c>
      <c r="R32" s="262">
        <f>+'July 24 CMS Full'!R32/1000000</f>
        <v>0</v>
      </c>
      <c r="S32" s="262">
        <f>+'July 24 CMS Full'!S32/1000000</f>
        <v>0</v>
      </c>
      <c r="T32" s="272">
        <f>+'July 24 CMS Full'!T32/1000000</f>
        <v>0.3666666666666667</v>
      </c>
      <c r="U32" s="272">
        <f>+'July 24 CMS Full'!U32/1000000</f>
        <v>0.3666666666666667</v>
      </c>
      <c r="V32" s="272">
        <f>+'July 24 CMS Full'!V32/1000000</f>
        <v>0.3666666666666667</v>
      </c>
      <c r="W32" s="107">
        <f>+'July 24 CMS Full'!W32/1000000</f>
        <v>0</v>
      </c>
      <c r="X32" s="310">
        <f>+'July 24 CMS Full'!X32/1000000</f>
        <v>1.1000000000000001</v>
      </c>
      <c r="Y32" s="27" t="str">
        <f>+'July 24 CMS Full'!Y32</f>
        <v>0%</v>
      </c>
      <c r="Z32" s="272">
        <f>+'July 24 CMS Full'!Z32/1000000</f>
        <v>0</v>
      </c>
      <c r="AA32" s="29">
        <f>+'July 24 CMS Full'!AA32/1000000</f>
        <v>1.1000000000000001</v>
      </c>
      <c r="AB32" s="35" t="s">
        <v>50</v>
      </c>
      <c r="AE32" s="79">
        <f t="shared" si="1"/>
        <v>1.1000000000000001</v>
      </c>
      <c r="AF32" t="b">
        <f t="shared" si="0"/>
        <v>1</v>
      </c>
    </row>
    <row r="33" spans="1:32" ht="30" x14ac:dyDescent="0.25">
      <c r="A33" s="19" t="s">
        <v>239</v>
      </c>
      <c r="B33" s="42" t="s">
        <v>65</v>
      </c>
      <c r="C33" s="21" t="s">
        <v>41</v>
      </c>
      <c r="D33" s="49" t="s">
        <v>117</v>
      </c>
      <c r="E33" s="31">
        <f>+'July 24 CMS Full'!E33/1000000</f>
        <v>0.8</v>
      </c>
      <c r="F33" s="32">
        <f>+'July 24 CMS Full'!F33/1000000</f>
        <v>0</v>
      </c>
      <c r="G33" s="34">
        <f>+'July 24 CMS Full'!G33/1000000</f>
        <v>0</v>
      </c>
      <c r="H33" s="24">
        <f>+'July 24 CMS Full'!H33/1000000</f>
        <v>0</v>
      </c>
      <c r="I33" s="24">
        <f>+'July 24 CMS Full'!I33/1000000</f>
        <v>0</v>
      </c>
      <c r="J33" s="24">
        <f>+'July 24 CMS Full'!J33/1000000</f>
        <v>0</v>
      </c>
      <c r="K33" s="24">
        <f>+'July 24 CMS Full'!K33/1000000</f>
        <v>0</v>
      </c>
      <c r="L33" s="34">
        <f>+'July 24 CMS Full'!L33/1000000</f>
        <v>0</v>
      </c>
      <c r="M33" s="272">
        <f>+'July 24 CMS Full'!M33/1000000</f>
        <v>0</v>
      </c>
      <c r="N33" s="272">
        <f>+'July 24 CMS Full'!N33/1000000</f>
        <v>1.2934129999999999E-2</v>
      </c>
      <c r="O33" s="272">
        <f>+'July 24 CMS Full'!O33/1000000</f>
        <v>5.5102280000000003E-2</v>
      </c>
      <c r="P33" s="164">
        <f>+'July 24 CMS Full'!P33/1000000</f>
        <v>0.12732886999999998</v>
      </c>
      <c r="Q33" s="164">
        <f>+'July 24 CMS Full'!Q33/1000000</f>
        <v>0.19536528</v>
      </c>
      <c r="R33" s="164">
        <f>+'July 24 CMS Full'!R33/1000000</f>
        <v>0.19536528</v>
      </c>
      <c r="S33" s="156">
        <f>+'July 24 CMS Full'!S33/1000000</f>
        <v>0</v>
      </c>
      <c r="T33" s="272">
        <f>+'July 24 CMS Full'!T33/1000000</f>
        <v>0.15619184</v>
      </c>
      <c r="U33" s="272">
        <f>+'July 24 CMS Full'!U33/1000000</f>
        <v>0.15619184</v>
      </c>
      <c r="V33" s="272">
        <f>+'July 24 CMS Full'!V33/1000000</f>
        <v>0.15619184</v>
      </c>
      <c r="W33" s="107">
        <f>+'July 24 CMS Full'!W33/1000000</f>
        <v>0</v>
      </c>
      <c r="X33" s="310">
        <f>+'July 24 CMS Full'!X33/1000000</f>
        <v>0.46857552000000002</v>
      </c>
      <c r="Y33" s="27" t="str">
        <f>+'July 24 CMS Full'!Y33</f>
        <v>0%</v>
      </c>
      <c r="Z33" s="272">
        <f>+'July 24 CMS Full'!Z33/1000000</f>
        <v>0</v>
      </c>
      <c r="AA33" s="29">
        <f>+'July 24 CMS Full'!AA33/1000000</f>
        <v>0.8</v>
      </c>
      <c r="AB33" s="35" t="s">
        <v>50</v>
      </c>
      <c r="AE33" s="79">
        <f t="shared" si="1"/>
        <v>0.8</v>
      </c>
      <c r="AF33" t="b">
        <f t="shared" si="0"/>
        <v>1</v>
      </c>
    </row>
    <row r="34" spans="1:32" ht="30" x14ac:dyDescent="0.25">
      <c r="A34" s="19" t="s">
        <v>240</v>
      </c>
      <c r="B34" s="42" t="s">
        <v>68</v>
      </c>
      <c r="C34" s="21" t="s">
        <v>41</v>
      </c>
      <c r="D34" s="43" t="s">
        <v>119</v>
      </c>
      <c r="E34" s="31">
        <f>+'July 24 CMS Full'!E34/1000000</f>
        <v>1.3</v>
      </c>
      <c r="F34" s="32">
        <f>+'July 24 CMS Full'!F34/1000000</f>
        <v>0</v>
      </c>
      <c r="G34" s="34">
        <f>+'July 24 CMS Full'!G34/1000000</f>
        <v>0</v>
      </c>
      <c r="H34" s="24">
        <f>+'July 24 CMS Full'!H34/1000000</f>
        <v>0</v>
      </c>
      <c r="I34" s="24">
        <f>+'July 24 CMS Full'!I34/1000000</f>
        <v>0</v>
      </c>
      <c r="J34" s="24">
        <f>+'July 24 CMS Full'!J34/1000000</f>
        <v>0</v>
      </c>
      <c r="K34" s="24">
        <f>+'July 24 CMS Full'!K34/1000000</f>
        <v>0</v>
      </c>
      <c r="L34" s="34">
        <f>+'July 24 CMS Full'!L34/1000000</f>
        <v>0</v>
      </c>
      <c r="M34" s="272">
        <f>+'July 24 CMS Full'!M34/1000000</f>
        <v>0</v>
      </c>
      <c r="N34" s="272">
        <f>+'July 24 CMS Full'!N34/1000000</f>
        <v>0.6</v>
      </c>
      <c r="O34" s="272">
        <f>+'July 24 CMS Full'!O34/1000000</f>
        <v>0</v>
      </c>
      <c r="P34" s="262">
        <f>+'July 24 CMS Full'!P34/1000000</f>
        <v>0</v>
      </c>
      <c r="Q34" s="262">
        <f>+'July 24 CMS Full'!Q34/1000000</f>
        <v>0.6</v>
      </c>
      <c r="R34" s="262">
        <f>+'July 24 CMS Full'!R34/1000000</f>
        <v>0.6</v>
      </c>
      <c r="S34" s="262">
        <f>+'July 24 CMS Full'!S34/1000000</f>
        <v>0</v>
      </c>
      <c r="T34" s="272">
        <f>+'July 24 CMS Full'!T34/1000000</f>
        <v>0.23333333333333334</v>
      </c>
      <c r="U34" s="272">
        <f>+'July 24 CMS Full'!U34/1000000</f>
        <v>0.23333333333333334</v>
      </c>
      <c r="V34" s="272">
        <f>+'July 24 CMS Full'!V34/1000000</f>
        <v>0.23333333333333334</v>
      </c>
      <c r="W34" s="107">
        <f>+'July 24 CMS Full'!W34/1000000</f>
        <v>0</v>
      </c>
      <c r="X34" s="310">
        <f>+'July 24 CMS Full'!X34/1000000</f>
        <v>0.7</v>
      </c>
      <c r="Y34" s="27">
        <f>+'July 24 CMS Full'!Y34</f>
        <v>0.5</v>
      </c>
      <c r="Z34" s="272">
        <f>+'July 24 CMS Full'!Z34/1000000</f>
        <v>0.65</v>
      </c>
      <c r="AA34" s="29">
        <f>+'July 24 CMS Full'!AA34/1000000</f>
        <v>0.65</v>
      </c>
      <c r="AB34" s="271" t="s">
        <v>47</v>
      </c>
      <c r="AE34" s="79">
        <f t="shared" si="1"/>
        <v>1.3</v>
      </c>
      <c r="AF34" t="b">
        <f t="shared" si="0"/>
        <v>1</v>
      </c>
    </row>
    <row r="35" spans="1:32" ht="30" x14ac:dyDescent="0.25">
      <c r="A35" s="19" t="s">
        <v>241</v>
      </c>
      <c r="B35" s="42" t="s">
        <v>68</v>
      </c>
      <c r="C35" s="21" t="s">
        <v>58</v>
      </c>
      <c r="D35" s="43" t="s">
        <v>121</v>
      </c>
      <c r="E35" s="31">
        <f>+'July 24 CMS Full'!E35/1000000</f>
        <v>0.6</v>
      </c>
      <c r="F35" s="32">
        <f>+'July 24 CMS Full'!F35/1000000</f>
        <v>0</v>
      </c>
      <c r="G35" s="34">
        <f>+'July 24 CMS Full'!G35/1000000</f>
        <v>0</v>
      </c>
      <c r="H35" s="24">
        <f>+'July 24 CMS Full'!H35/1000000</f>
        <v>0</v>
      </c>
      <c r="I35" s="24">
        <f>+'July 24 CMS Full'!I35/1000000</f>
        <v>0</v>
      </c>
      <c r="J35" s="24">
        <f>+'July 24 CMS Full'!J35/1000000</f>
        <v>0</v>
      </c>
      <c r="K35" s="24">
        <f>+'July 24 CMS Full'!K35/1000000</f>
        <v>0</v>
      </c>
      <c r="L35" s="34">
        <f>+'July 24 CMS Full'!L35/1000000</f>
        <v>0</v>
      </c>
      <c r="M35" s="272">
        <f>+'July 24 CMS Full'!M35/1000000</f>
        <v>0</v>
      </c>
      <c r="N35" s="272">
        <f>+'July 24 CMS Full'!N35/1000000</f>
        <v>0</v>
      </c>
      <c r="O35" s="272">
        <f>+'July 24 CMS Full'!O35/1000000</f>
        <v>0</v>
      </c>
      <c r="P35" s="262">
        <f>+'July 24 CMS Full'!P35/1000000</f>
        <v>0</v>
      </c>
      <c r="Q35" s="262">
        <f>+'July 24 CMS Full'!Q35/1000000</f>
        <v>0</v>
      </c>
      <c r="R35" s="262">
        <f>+'July 24 CMS Full'!R35/1000000</f>
        <v>0</v>
      </c>
      <c r="S35" s="262">
        <f>+'July 24 CMS Full'!S35/1000000</f>
        <v>0</v>
      </c>
      <c r="T35" s="272">
        <f>+'July 24 CMS Full'!T35/1000000</f>
        <v>0.2</v>
      </c>
      <c r="U35" s="272">
        <f>+'July 24 CMS Full'!U35/1000000</f>
        <v>0.2</v>
      </c>
      <c r="V35" s="272">
        <f>+'July 24 CMS Full'!V35/1000000</f>
        <v>0.2</v>
      </c>
      <c r="W35" s="107">
        <f>+'July 24 CMS Full'!W35/1000000</f>
        <v>0</v>
      </c>
      <c r="X35" s="310">
        <f>+'July 24 CMS Full'!X35/1000000</f>
        <v>0.6</v>
      </c>
      <c r="Y35" s="27" t="str">
        <f>+'July 24 CMS Full'!Y35</f>
        <v>0%</v>
      </c>
      <c r="Z35" s="28">
        <f>+'July 24 CMS Full'!Z35/1000000</f>
        <v>0</v>
      </c>
      <c r="AA35" s="28">
        <f>+'July 24 CMS Full'!AA35/1000000</f>
        <v>0.6</v>
      </c>
      <c r="AB35" s="283" t="s">
        <v>60</v>
      </c>
      <c r="AE35" s="79">
        <f t="shared" si="1"/>
        <v>0.6</v>
      </c>
      <c r="AF35" t="b">
        <f t="shared" si="0"/>
        <v>1</v>
      </c>
    </row>
    <row r="36" spans="1:32" x14ac:dyDescent="0.25">
      <c r="A36" s="19" t="s">
        <v>242</v>
      </c>
      <c r="B36" s="311" t="s">
        <v>129</v>
      </c>
      <c r="C36" s="43" t="s">
        <v>105</v>
      </c>
      <c r="D36" s="43" t="s">
        <v>123</v>
      </c>
      <c r="E36" s="22">
        <f>+'July 24 CMS Full'!E36/1000000</f>
        <v>4.4951600000000003</v>
      </c>
      <c r="F36" s="32">
        <f>+'July 24 CMS Full'!F36/1000000</f>
        <v>0</v>
      </c>
      <c r="G36" s="34">
        <f>+'July 24 CMS Full'!G36/1000000</f>
        <v>0</v>
      </c>
      <c r="H36" s="24">
        <f>+'July 24 CMS Full'!H36/1000000</f>
        <v>0</v>
      </c>
      <c r="I36" s="24">
        <f>+'July 24 CMS Full'!I36/1000000</f>
        <v>0</v>
      </c>
      <c r="J36" s="24">
        <f>+'July 24 CMS Full'!J36/1000000</f>
        <v>0</v>
      </c>
      <c r="K36" s="24">
        <f>+'July 24 CMS Full'!K36/1000000</f>
        <v>0</v>
      </c>
      <c r="L36" s="34">
        <f>+'July 24 CMS Full'!L36/1000000</f>
        <v>0</v>
      </c>
      <c r="M36" s="272">
        <f>+'July 24 CMS Full'!M36/1000000</f>
        <v>0</v>
      </c>
      <c r="N36" s="272">
        <f>+'July 24 CMS Full'!N36/1000000</f>
        <v>0.24699499999999999</v>
      </c>
      <c r="O36" s="272">
        <f>+'July 24 CMS Full'!O36/1000000</f>
        <v>2.3127499999999999E-2</v>
      </c>
      <c r="P36" s="164">
        <f>+'July 24 CMS Full'!P36/1000000</f>
        <v>0.25598124999999999</v>
      </c>
      <c r="Q36" s="164">
        <f>+'July 24 CMS Full'!Q36/1000000</f>
        <v>0.52610374999999998</v>
      </c>
      <c r="R36" s="164">
        <f>+'July 24 CMS Full'!R36/1000000</f>
        <v>0.26305188000000002</v>
      </c>
      <c r="S36" s="164">
        <f>+'July 24 CMS Full'!S36/1000000</f>
        <v>0.26305187000000002</v>
      </c>
      <c r="T36" s="272">
        <f>+'July 24 CMS Full'!T36/1000000</f>
        <v>6.6305000000000003E-2</v>
      </c>
      <c r="U36" s="272">
        <f>+'July 24 CMS Full'!U36/1000000</f>
        <v>6.6305000000000003E-2</v>
      </c>
      <c r="V36" s="272">
        <f>+'July 24 CMS Full'!V36/1000000</f>
        <v>6.6305000000000003E-2</v>
      </c>
      <c r="W36" s="107">
        <f>+'July 24 CMS Full'!W36/1000000</f>
        <v>0</v>
      </c>
      <c r="X36" s="310">
        <f>+'July 24 CMS Full'!X36/1000000</f>
        <v>0.19891500000000001</v>
      </c>
      <c r="Y36" s="27">
        <f>+'July 24 CMS Full'!Y36</f>
        <v>0.5</v>
      </c>
      <c r="Z36" s="41">
        <f>+'July 24 CMS Full'!Z36/1000000</f>
        <v>2.2475800000000001</v>
      </c>
      <c r="AA36" s="249">
        <f>+'July 24 CMS Full'!AA36/1000000</f>
        <v>2.2475800000000001</v>
      </c>
      <c r="AB36" s="35" t="s">
        <v>47</v>
      </c>
      <c r="AE36" s="79">
        <f t="shared" si="1"/>
        <v>4.4951600000000003</v>
      </c>
      <c r="AF36" t="b">
        <f t="shared" si="0"/>
        <v>1</v>
      </c>
    </row>
    <row r="37" spans="1:32" s="313" customFormat="1" ht="30" x14ac:dyDescent="0.25">
      <c r="A37" s="251" t="s">
        <v>243</v>
      </c>
      <c r="B37" s="315" t="s">
        <v>68</v>
      </c>
      <c r="C37" s="253" t="s">
        <v>41</v>
      </c>
      <c r="D37" s="316" t="s">
        <v>125</v>
      </c>
      <c r="E37" s="317">
        <f>+'July 24 CMS Full'!E37/1000000</f>
        <v>0</v>
      </c>
      <c r="F37" s="318">
        <f>+'July 24 CMS Full'!F37/1000000</f>
        <v>0</v>
      </c>
      <c r="G37" s="319">
        <f>+'July 24 CMS Full'!G37/1000000</f>
        <v>0</v>
      </c>
      <c r="H37" s="257">
        <f>+'July 24 CMS Full'!H37/1000000</f>
        <v>0</v>
      </c>
      <c r="I37" s="257">
        <f>+'July 24 CMS Full'!I37/1000000</f>
        <v>0</v>
      </c>
      <c r="J37" s="257">
        <f>+'July 24 CMS Full'!J37/1000000</f>
        <v>0</v>
      </c>
      <c r="K37" s="257">
        <f>+'July 24 CMS Full'!K37/1000000</f>
        <v>0</v>
      </c>
      <c r="L37" s="319">
        <f>+'July 24 CMS Full'!L37/1000000</f>
        <v>0</v>
      </c>
      <c r="M37" s="250">
        <f>+'July 24 CMS Full'!M37/1000000</f>
        <v>0</v>
      </c>
      <c r="N37" s="250">
        <f>+'July 24 CMS Full'!N37/1000000</f>
        <v>0</v>
      </c>
      <c r="O37" s="250">
        <f>+'July 24 CMS Full'!O37/1000000</f>
        <v>0</v>
      </c>
      <c r="P37" s="250">
        <f>+'July 24 CMS Full'!P37/1000000</f>
        <v>0</v>
      </c>
      <c r="Q37" s="250">
        <f>+'July 24 CMS Full'!Q37/1000000</f>
        <v>0</v>
      </c>
      <c r="R37" s="250">
        <f>+'July 24 CMS Full'!R37/1000000</f>
        <v>0</v>
      </c>
      <c r="S37" s="250">
        <f>+'July 24 CMS Full'!S37/1000000</f>
        <v>0</v>
      </c>
      <c r="T37" s="250">
        <f>+'July 24 CMS Full'!T37/1000000</f>
        <v>0</v>
      </c>
      <c r="U37" s="250">
        <f>+'July 24 CMS Full'!U37/1000000</f>
        <v>0</v>
      </c>
      <c r="V37" s="250">
        <f>+'July 24 CMS Full'!V37/1000000</f>
        <v>0</v>
      </c>
      <c r="W37" s="250">
        <f>+'July 24 CMS Full'!W37/1000000</f>
        <v>0</v>
      </c>
      <c r="X37" s="320">
        <f>+'July 24 CMS Full'!X37/1000000</f>
        <v>0</v>
      </c>
      <c r="Y37" s="258">
        <f>+'July 24 CMS Full'!Y37</f>
        <v>0.5</v>
      </c>
      <c r="Z37" s="250">
        <f>+'July 24 CMS Full'!Z37/1000000</f>
        <v>0</v>
      </c>
      <c r="AA37" s="321">
        <f>+'July 24 CMS Full'!AA37/1000000</f>
        <v>0</v>
      </c>
      <c r="AB37" s="322" t="s">
        <v>47</v>
      </c>
      <c r="AE37" s="314">
        <f t="shared" si="1"/>
        <v>0</v>
      </c>
      <c r="AF37" s="313" t="b">
        <f t="shared" si="0"/>
        <v>1</v>
      </c>
    </row>
    <row r="38" spans="1:32" s="313" customFormat="1" ht="30" x14ac:dyDescent="0.25">
      <c r="A38" s="251" t="s">
        <v>244</v>
      </c>
      <c r="B38" s="315" t="s">
        <v>80</v>
      </c>
      <c r="C38" s="253" t="s">
        <v>41</v>
      </c>
      <c r="D38" s="316" t="s">
        <v>127</v>
      </c>
      <c r="E38" s="317">
        <f>+'July 24 CMS Full'!E38/1000000</f>
        <v>0</v>
      </c>
      <c r="F38" s="318">
        <f>+'July 24 CMS Full'!F38/1000000</f>
        <v>0</v>
      </c>
      <c r="G38" s="319">
        <f>+'July 24 CMS Full'!G38/1000000</f>
        <v>0</v>
      </c>
      <c r="H38" s="257">
        <f>+'July 24 CMS Full'!H38/1000000</f>
        <v>0</v>
      </c>
      <c r="I38" s="257">
        <f>+'July 24 CMS Full'!I38/1000000</f>
        <v>0</v>
      </c>
      <c r="J38" s="257">
        <f>+'July 24 CMS Full'!J38/1000000</f>
        <v>0</v>
      </c>
      <c r="K38" s="257">
        <f>+'July 24 CMS Full'!K38/1000000</f>
        <v>0</v>
      </c>
      <c r="L38" s="319">
        <f>+'July 24 CMS Full'!L38/1000000</f>
        <v>0</v>
      </c>
      <c r="M38" s="250">
        <f>+'July 24 CMS Full'!M38/1000000</f>
        <v>0</v>
      </c>
      <c r="N38" s="250">
        <f>+'July 24 CMS Full'!N38/1000000</f>
        <v>0</v>
      </c>
      <c r="O38" s="250">
        <f>+'July 24 CMS Full'!O38/1000000</f>
        <v>0</v>
      </c>
      <c r="P38" s="250">
        <f>+'July 24 CMS Full'!P38/1000000</f>
        <v>0</v>
      </c>
      <c r="Q38" s="250">
        <f>+'July 24 CMS Full'!Q38/1000000</f>
        <v>0</v>
      </c>
      <c r="R38" s="250">
        <f>+'July 24 CMS Full'!R38/1000000</f>
        <v>0</v>
      </c>
      <c r="S38" s="250">
        <f>+'July 24 CMS Full'!S38/1000000</f>
        <v>0</v>
      </c>
      <c r="T38" s="250">
        <f>+'July 24 CMS Full'!T38/1000000</f>
        <v>0</v>
      </c>
      <c r="U38" s="250">
        <f>+'July 24 CMS Full'!U38/1000000</f>
        <v>0</v>
      </c>
      <c r="V38" s="250">
        <f>+'July 24 CMS Full'!V38/1000000</f>
        <v>0</v>
      </c>
      <c r="W38" s="250">
        <f>+'July 24 CMS Full'!W38/1000000</f>
        <v>0</v>
      </c>
      <c r="X38" s="320">
        <f>+'July 24 CMS Full'!X38/1000000</f>
        <v>0</v>
      </c>
      <c r="Y38" s="258" t="str">
        <f>+'July 24 CMS Full'!Y38</f>
        <v>0%</v>
      </c>
      <c r="Z38" s="250">
        <f>+'July 24 CMS Full'!Z38/1000000</f>
        <v>0</v>
      </c>
      <c r="AA38" s="321">
        <f>+'July 24 CMS Full'!AA38/1000000</f>
        <v>0</v>
      </c>
      <c r="AB38" s="322" t="s">
        <v>50</v>
      </c>
      <c r="AE38" s="314">
        <f t="shared" si="1"/>
        <v>0</v>
      </c>
      <c r="AF38" s="313" t="b">
        <f t="shared" si="0"/>
        <v>1</v>
      </c>
    </row>
    <row r="39" spans="1:32" x14ac:dyDescent="0.25">
      <c r="A39" s="19" t="s">
        <v>245</v>
      </c>
      <c r="B39" s="42" t="s">
        <v>129</v>
      </c>
      <c r="C39" s="43" t="s">
        <v>105</v>
      </c>
      <c r="D39" s="43" t="s">
        <v>130</v>
      </c>
      <c r="E39" s="31">
        <f>+'July 24 CMS Full'!E39/1000000</f>
        <v>1.25</v>
      </c>
      <c r="F39" s="32">
        <f>+'July 24 CMS Full'!F39/1000000</f>
        <v>0</v>
      </c>
      <c r="G39" s="34">
        <f>+'July 24 CMS Full'!G39/1000000</f>
        <v>0</v>
      </c>
      <c r="H39" s="24">
        <f>+'July 24 CMS Full'!H39/1000000</f>
        <v>0</v>
      </c>
      <c r="I39" s="24">
        <f>+'July 24 CMS Full'!I39/1000000</f>
        <v>0</v>
      </c>
      <c r="J39" s="24">
        <f>+'July 24 CMS Full'!J39/1000000</f>
        <v>0</v>
      </c>
      <c r="K39" s="24">
        <f>+'July 24 CMS Full'!K39/1000000</f>
        <v>0</v>
      </c>
      <c r="L39" s="34">
        <f>+'July 24 CMS Full'!L39/1000000</f>
        <v>0</v>
      </c>
      <c r="M39" s="272">
        <f>+'July 24 CMS Full'!M39/1000000</f>
        <v>0</v>
      </c>
      <c r="N39" s="272">
        <f>+'July 24 CMS Full'!N39/1000000</f>
        <v>0</v>
      </c>
      <c r="O39" s="272">
        <f>+'July 24 CMS Full'!O39/1000000</f>
        <v>0</v>
      </c>
      <c r="P39" s="262">
        <f>+'July 24 CMS Full'!P39/1000000</f>
        <v>0</v>
      </c>
      <c r="Q39" s="262">
        <f>+'July 24 CMS Full'!Q39/1000000</f>
        <v>0</v>
      </c>
      <c r="R39" s="262">
        <f>+'July 24 CMS Full'!R39/1000000</f>
        <v>0</v>
      </c>
      <c r="S39" s="156">
        <f>+'July 24 CMS Full'!S39/1000000</f>
        <v>0</v>
      </c>
      <c r="T39" s="272">
        <f>+'July 24 CMS Full'!T39/1000000</f>
        <v>0.41666666666666669</v>
      </c>
      <c r="U39" s="272">
        <f>+'July 24 CMS Full'!U39/1000000</f>
        <v>0.41666666666666669</v>
      </c>
      <c r="V39" s="272">
        <f>+'July 24 CMS Full'!V39/1000000</f>
        <v>0.41666666666666669</v>
      </c>
      <c r="W39" s="107">
        <f>+'July 24 CMS Full'!W39/1000000</f>
        <v>0</v>
      </c>
      <c r="X39" s="310">
        <f>+'July 24 CMS Full'!X39/1000000</f>
        <v>1.25</v>
      </c>
      <c r="Y39" s="27" t="str">
        <f>+'July 24 CMS Full'!Y39</f>
        <v>0%</v>
      </c>
      <c r="Z39" s="272">
        <f>+'July 24 CMS Full'!Z39/1000000</f>
        <v>0</v>
      </c>
      <c r="AA39" s="29">
        <f>+'July 24 CMS Full'!AA39/1000000</f>
        <v>1.25</v>
      </c>
      <c r="AB39" s="35" t="s">
        <v>50</v>
      </c>
      <c r="AE39" s="79">
        <f>SUM(Z39:AA39)</f>
        <v>1.25</v>
      </c>
      <c r="AF39" t="b">
        <f t="shared" si="0"/>
        <v>1</v>
      </c>
    </row>
    <row r="40" spans="1:32" x14ac:dyDescent="0.25">
      <c r="A40" s="43"/>
      <c r="B40" s="50"/>
      <c r="C40" s="51"/>
      <c r="D40" s="52" t="s">
        <v>131</v>
      </c>
      <c r="E40" s="274">
        <f>SUM(E5:E39)</f>
        <v>135.88924907075</v>
      </c>
      <c r="F40" s="53">
        <f t="shared" ref="F40:O40" si="2">SUM(F5:F39)</f>
        <v>0</v>
      </c>
      <c r="G40" s="53">
        <f t="shared" si="2"/>
        <v>62.006292880000004</v>
      </c>
      <c r="H40" s="53">
        <f t="shared" si="2"/>
        <v>0.97004447999999999</v>
      </c>
      <c r="I40" s="53">
        <f t="shared" si="2"/>
        <v>0.55946108000000006</v>
      </c>
      <c r="J40" s="53">
        <f t="shared" si="2"/>
        <v>4.1859803700000002</v>
      </c>
      <c r="K40" s="53">
        <f t="shared" si="2"/>
        <v>3.688475370000003</v>
      </c>
      <c r="L40" s="53">
        <f t="shared" si="2"/>
        <v>9.403961300000006</v>
      </c>
      <c r="M40" s="53">
        <f t="shared" si="2"/>
        <v>2.9695570400000002</v>
      </c>
      <c r="N40" s="53">
        <f t="shared" si="2"/>
        <v>13.8293933</v>
      </c>
      <c r="O40" s="53">
        <f t="shared" si="2"/>
        <v>5.9623152500000005</v>
      </c>
      <c r="P40" s="53">
        <f>SUM(P5:P39)</f>
        <v>7.4955971399999992</v>
      </c>
      <c r="Q40" s="53">
        <f>SUM(Q5:Q39)</f>
        <v>30.256862730000002</v>
      </c>
      <c r="R40" s="53">
        <f t="shared" ref="R40:X40" si="3">SUM(R5:R39)</f>
        <v>48.057266849999998</v>
      </c>
      <c r="S40" s="53">
        <f t="shared" si="3"/>
        <v>53.579537030000004</v>
      </c>
      <c r="T40" s="53">
        <f t="shared" si="3"/>
        <v>6.3618909466666667</v>
      </c>
      <c r="U40" s="53">
        <f t="shared" si="3"/>
        <v>6.3618909466666667</v>
      </c>
      <c r="V40" s="53">
        <f t="shared" si="3"/>
        <v>6.3618909466666667</v>
      </c>
      <c r="W40" s="53">
        <f t="shared" si="3"/>
        <v>0</v>
      </c>
      <c r="X40" s="53">
        <f t="shared" si="3"/>
        <v>19.085672840000001</v>
      </c>
      <c r="Y40" s="53"/>
      <c r="Z40" s="53">
        <f>SUM(Z5:Z39)</f>
        <v>66.672063245827999</v>
      </c>
      <c r="AA40" s="53">
        <f>SUM(AA5:AA39)</f>
        <v>69.217185824921998</v>
      </c>
      <c r="AB40" s="53"/>
    </row>
    <row r="41" spans="1:32" x14ac:dyDescent="0.25">
      <c r="A41" s="43"/>
      <c r="B41" s="50" t="s">
        <v>2</v>
      </c>
      <c r="C41" s="51" t="s">
        <v>2</v>
      </c>
      <c r="D41" s="52" t="s">
        <v>132</v>
      </c>
      <c r="E41" s="274">
        <f>+'April 24 CMS Full'!E41/1000000</f>
        <v>0</v>
      </c>
      <c r="F41" s="54"/>
      <c r="G41" s="55"/>
      <c r="H41" s="55"/>
      <c r="I41" s="56"/>
      <c r="J41" s="56"/>
      <c r="K41" s="53"/>
      <c r="L41" s="53"/>
      <c r="M41" s="53"/>
      <c r="N41" s="53"/>
      <c r="O41" s="53"/>
      <c r="P41" s="53"/>
      <c r="Q41" s="53">
        <f>+'April 24 CMS Full'!S41/1000000</f>
        <v>0</v>
      </c>
      <c r="R41" s="53"/>
      <c r="S41" s="53"/>
      <c r="T41" s="53"/>
      <c r="U41" s="53"/>
      <c r="V41" s="53"/>
      <c r="W41" s="53"/>
      <c r="X41" s="53">
        <f>+'April 24 CMS Full'!X41/1000000</f>
        <v>0</v>
      </c>
      <c r="Y41" s="53"/>
      <c r="Z41" s="53"/>
      <c r="AA41" s="53"/>
      <c r="AB41" s="53"/>
    </row>
    <row r="42" spans="1:32" x14ac:dyDescent="0.25">
      <c r="A42" s="43"/>
      <c r="B42" s="50" t="s">
        <v>2</v>
      </c>
      <c r="C42" s="51" t="s">
        <v>2</v>
      </c>
      <c r="D42" s="52" t="s">
        <v>133</v>
      </c>
      <c r="E42" s="274">
        <f>+E41+E40</f>
        <v>135.88924907075</v>
      </c>
      <c r="F42" s="54"/>
      <c r="G42" s="55"/>
      <c r="H42" s="55"/>
      <c r="I42" s="56"/>
      <c r="J42" s="56"/>
      <c r="K42" s="53"/>
      <c r="L42" s="53"/>
      <c r="M42" s="53"/>
      <c r="N42" s="57"/>
      <c r="O42" s="100"/>
      <c r="P42" s="53"/>
      <c r="Q42" s="53">
        <f>+'April 24 CMS Full'!S42/1000000</f>
        <v>38.012551280909094</v>
      </c>
      <c r="R42" s="58">
        <f>+R40/(R40+S40)</f>
        <v>0.47283331446293797</v>
      </c>
      <c r="S42" s="58">
        <f>+S40/(S40+R40)</f>
        <v>0.52716668553706203</v>
      </c>
      <c r="T42" s="53"/>
      <c r="U42" s="53"/>
      <c r="V42" s="53"/>
      <c r="W42" s="53"/>
      <c r="X42" s="53">
        <f>+'April 24 CMS Full'!X42/1000000</f>
        <v>30.18367284</v>
      </c>
      <c r="Y42" s="53"/>
      <c r="Z42" s="53"/>
      <c r="AA42" s="53"/>
      <c r="AB42" s="53"/>
    </row>
    <row r="43" spans="1:32" x14ac:dyDescent="0.25">
      <c r="A43" s="60"/>
      <c r="B43" s="61"/>
      <c r="C43" s="62"/>
      <c r="D43" s="63"/>
      <c r="E43" s="64">
        <v>135.19408907075001</v>
      </c>
      <c r="F43" s="65"/>
      <c r="G43" s="66"/>
      <c r="H43" s="66"/>
      <c r="I43" s="67"/>
      <c r="J43" s="67"/>
      <c r="K43" s="64"/>
      <c r="L43" s="64"/>
      <c r="M43" s="64"/>
      <c r="N43" s="64"/>
      <c r="O43" s="73"/>
      <c r="P43" s="64"/>
      <c r="Q43" s="64"/>
      <c r="R43" s="64"/>
      <c r="S43" s="64"/>
      <c r="T43" s="64"/>
      <c r="U43" s="64"/>
      <c r="V43" s="64"/>
      <c r="W43" s="326" t="s">
        <v>134</v>
      </c>
      <c r="X43" s="326"/>
      <c r="Y43" s="326"/>
      <c r="Z43" s="326"/>
      <c r="AA43" s="326"/>
      <c r="AB43" s="326"/>
      <c r="AE43" s="79">
        <f>SUM(AE5:AE42)</f>
        <v>135.88924907075</v>
      </c>
    </row>
    <row r="44" spans="1:32" x14ac:dyDescent="0.25">
      <c r="A44" s="60"/>
      <c r="B44" s="61"/>
      <c r="C44" s="62"/>
      <c r="D44" s="63"/>
      <c r="E44" s="64"/>
      <c r="F44" s="65"/>
      <c r="G44" s="66"/>
      <c r="H44" s="66"/>
      <c r="I44" s="67"/>
      <c r="J44" s="67"/>
      <c r="K44" s="64"/>
      <c r="L44" s="64"/>
      <c r="M44" s="64"/>
      <c r="N44" s="64"/>
      <c r="O44" s="73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2" s="74" customFormat="1" x14ac:dyDescent="0.25">
      <c r="A45" s="68"/>
      <c r="B45" s="61"/>
      <c r="C45" s="69"/>
      <c r="D45" s="70" t="s">
        <v>135</v>
      </c>
      <c r="E45" s="71">
        <f>+SUMIF($AB$5:$AB$39,$D45,E$5:E$39)</f>
        <v>59.685288029999995</v>
      </c>
      <c r="F45" s="64"/>
      <c r="G45" s="72"/>
      <c r="H45" s="72"/>
      <c r="I45" s="73"/>
      <c r="J45" s="73"/>
      <c r="K45" s="73"/>
      <c r="L45" s="73"/>
      <c r="M45" s="73"/>
      <c r="N45" s="73"/>
      <c r="O45" s="73"/>
      <c r="P45" s="73"/>
      <c r="Q45" s="71"/>
      <c r="T45" s="73"/>
      <c r="U45" s="73"/>
      <c r="V45" s="73"/>
      <c r="W45" s="73"/>
      <c r="X45" s="71"/>
      <c r="Y45" s="73"/>
      <c r="Z45" s="73"/>
      <c r="AA45" s="73"/>
    </row>
    <row r="46" spans="1:32" s="74" customFormat="1" x14ac:dyDescent="0.25">
      <c r="A46" s="68"/>
      <c r="B46" s="61"/>
      <c r="C46" s="69"/>
      <c r="D46" s="70" t="s">
        <v>136</v>
      </c>
      <c r="E46" s="71">
        <f>+SUMIF($AB$5:$AB$39,$D46,E$5:E$39)</f>
        <v>32.540950190750003</v>
      </c>
      <c r="F46" s="64"/>
      <c r="G46" s="72"/>
      <c r="H46" s="72"/>
      <c r="I46" s="73"/>
      <c r="J46" s="73"/>
      <c r="K46" s="73"/>
      <c r="L46" s="73"/>
      <c r="M46" s="73"/>
      <c r="N46" s="73"/>
      <c r="O46" s="73"/>
      <c r="P46" s="73"/>
      <c r="Q46" s="71"/>
      <c r="R46" s="73"/>
      <c r="S46" s="73"/>
      <c r="T46" s="73"/>
      <c r="U46" s="73"/>
      <c r="V46" s="73"/>
      <c r="W46" s="73"/>
      <c r="X46" s="71"/>
      <c r="Y46" s="73"/>
      <c r="Z46" s="73"/>
      <c r="AA46" s="73"/>
      <c r="AB46" s="75"/>
    </row>
    <row r="47" spans="1:32" s="74" customFormat="1" x14ac:dyDescent="0.25">
      <c r="A47" s="68"/>
      <c r="B47" s="61"/>
      <c r="C47" s="69"/>
      <c r="D47" s="76" t="s">
        <v>70</v>
      </c>
      <c r="E47" s="71">
        <f>+SUMIF($AB$5:$AB$39,$D47,E$5:E$39)+E17</f>
        <v>18.404760849999999</v>
      </c>
      <c r="F47" s="64"/>
      <c r="G47" s="72"/>
      <c r="H47" s="72"/>
      <c r="I47" s="73"/>
      <c r="J47" s="73"/>
      <c r="K47" s="73"/>
      <c r="L47" s="73"/>
      <c r="M47" s="73"/>
      <c r="N47" s="73"/>
      <c r="O47" s="101"/>
      <c r="P47" s="73"/>
      <c r="Q47" s="71"/>
      <c r="R47" s="73"/>
      <c r="S47" s="73"/>
      <c r="T47" s="73"/>
      <c r="U47" s="73"/>
      <c r="V47" s="73"/>
      <c r="W47" s="73"/>
      <c r="X47" s="71"/>
      <c r="Y47" s="73"/>
      <c r="Z47" s="73"/>
      <c r="AA47" s="73"/>
    </row>
    <row r="48" spans="1:32" s="74" customFormat="1" x14ac:dyDescent="0.25">
      <c r="A48" s="68"/>
      <c r="B48" s="61"/>
      <c r="C48" s="69"/>
      <c r="D48" s="76" t="s">
        <v>231</v>
      </c>
      <c r="E48" s="71">
        <f>+SUMIF($AB$5:$AB$39,$D48,E$5:E$39)</f>
        <v>3.85</v>
      </c>
      <c r="F48" s="64"/>
      <c r="G48" s="72"/>
      <c r="H48" s="72"/>
      <c r="I48" s="73"/>
      <c r="J48" s="73"/>
      <c r="K48" s="73"/>
      <c r="L48" s="73"/>
      <c r="M48" s="73"/>
      <c r="N48" s="73"/>
      <c r="O48" s="101"/>
      <c r="P48" s="73"/>
      <c r="Q48" s="71"/>
      <c r="R48" s="73"/>
      <c r="S48" s="73"/>
      <c r="T48" s="73"/>
      <c r="U48" s="73"/>
      <c r="V48" s="73"/>
      <c r="W48" s="73"/>
      <c r="X48" s="71"/>
      <c r="Y48" s="73"/>
      <c r="Z48" s="73"/>
      <c r="AA48" s="73"/>
    </row>
    <row r="49" spans="1:27" s="74" customFormat="1" x14ac:dyDescent="0.25">
      <c r="A49" s="68"/>
      <c r="B49" s="61"/>
      <c r="C49" s="69"/>
      <c r="D49" s="76" t="s">
        <v>50</v>
      </c>
      <c r="E49" s="77">
        <f>+SUMIF($AB$5:$AB$39,$D49,E$5:E$39)</f>
        <v>21.408250000000002</v>
      </c>
      <c r="F49" s="64"/>
      <c r="G49" s="72"/>
      <c r="H49" s="72"/>
      <c r="I49" s="73"/>
      <c r="J49" s="73"/>
      <c r="K49" s="73"/>
      <c r="L49" s="73"/>
      <c r="M49" s="73"/>
      <c r="N49" s="73"/>
      <c r="O49" s="101"/>
      <c r="P49" s="73"/>
      <c r="Q49" s="71"/>
      <c r="R49" s="73"/>
      <c r="S49" s="73"/>
      <c r="T49" s="73"/>
      <c r="U49" s="73"/>
      <c r="V49" s="73"/>
      <c r="W49" s="73"/>
      <c r="X49" s="71"/>
      <c r="Y49" s="73"/>
      <c r="Z49" s="73"/>
      <c r="AA49" s="73"/>
    </row>
    <row r="50" spans="1:27" x14ac:dyDescent="0.25">
      <c r="E50" s="78">
        <f>+SUM(E45:E49)</f>
        <v>135.88924907075</v>
      </c>
      <c r="O50" s="101"/>
    </row>
    <row r="51" spans="1:27" x14ac:dyDescent="0.25">
      <c r="O51" s="101"/>
    </row>
    <row r="52" spans="1:27" x14ac:dyDescent="0.25">
      <c r="O52" s="101"/>
    </row>
    <row r="53" spans="1:27" x14ac:dyDescent="0.25">
      <c r="O53" s="101"/>
    </row>
    <row r="54" spans="1:27" x14ac:dyDescent="0.25">
      <c r="O54" s="101"/>
    </row>
    <row r="55" spans="1:27" x14ac:dyDescent="0.25">
      <c r="O55" s="101"/>
    </row>
    <row r="56" spans="1:27" x14ac:dyDescent="0.25">
      <c r="O56" s="101"/>
    </row>
    <row r="57" spans="1:27" x14ac:dyDescent="0.25">
      <c r="O57" s="101"/>
    </row>
    <row r="58" spans="1:27" x14ac:dyDescent="0.25">
      <c r="O58" s="101"/>
    </row>
    <row r="59" spans="1:27" x14ac:dyDescent="0.25">
      <c r="O59" s="101"/>
    </row>
    <row r="60" spans="1:27" x14ac:dyDescent="0.25">
      <c r="O60" s="101"/>
    </row>
    <row r="61" spans="1:27" x14ac:dyDescent="0.25">
      <c r="O61" s="101"/>
    </row>
    <row r="62" spans="1:27" x14ac:dyDescent="0.25">
      <c r="O62" s="101"/>
    </row>
    <row r="63" spans="1:27" x14ac:dyDescent="0.25">
      <c r="O63" s="101"/>
    </row>
    <row r="64" spans="1:27" x14ac:dyDescent="0.25">
      <c r="O64" s="101">
        <f>+'July 24 CMS Report in $M '!R40*1000000</f>
        <v>48057266.849999994</v>
      </c>
    </row>
    <row r="65" spans="7:24" x14ac:dyDescent="0.25">
      <c r="O65" s="101">
        <f t="shared" ref="O65" si="4">+O40</f>
        <v>5.9623152500000005</v>
      </c>
    </row>
    <row r="66" spans="7:24" x14ac:dyDescent="0.25">
      <c r="G66" s="79"/>
      <c r="H66" s="79"/>
      <c r="I66" s="79"/>
      <c r="J66" s="79"/>
      <c r="L66" s="80"/>
      <c r="O66" s="101">
        <f t="shared" ref="O66" si="5">+O65-O64</f>
        <v>-48057260.887684748</v>
      </c>
    </row>
    <row r="67" spans="7:24" x14ac:dyDescent="0.25">
      <c r="H67" s="79"/>
      <c r="J67" s="79"/>
      <c r="O67" s="73"/>
    </row>
    <row r="68" spans="7:24" x14ac:dyDescent="0.25">
      <c r="L68" s="80"/>
      <c r="O68" s="73"/>
    </row>
    <row r="69" spans="7:24" x14ac:dyDescent="0.25">
      <c r="L69" s="80"/>
      <c r="O69" s="73"/>
      <c r="Q69" s="79"/>
      <c r="X69" s="79"/>
    </row>
    <row r="70" spans="7:24" x14ac:dyDescent="0.25">
      <c r="L70" s="79"/>
      <c r="X70" s="79"/>
    </row>
    <row r="71" spans="7:24" x14ac:dyDescent="0.25">
      <c r="L71" s="79"/>
    </row>
    <row r="72" spans="7:24" x14ac:dyDescent="0.25">
      <c r="L72" s="79"/>
      <c r="O72" s="79"/>
    </row>
    <row r="73" spans="7:24" x14ac:dyDescent="0.25">
      <c r="L73" s="79"/>
      <c r="M73" s="79"/>
      <c r="N73" s="79"/>
      <c r="R73" s="79"/>
      <c r="S73" s="79"/>
    </row>
    <row r="74" spans="7:24" x14ac:dyDescent="0.25">
      <c r="L74" s="79"/>
      <c r="O74" s="102">
        <v>16.53</v>
      </c>
    </row>
    <row r="75" spans="7:24" x14ac:dyDescent="0.25">
      <c r="L75" s="79"/>
      <c r="O75" s="103">
        <f>+O40/1000000</f>
        <v>5.9623152500000005E-6</v>
      </c>
    </row>
    <row r="76" spans="7:24" x14ac:dyDescent="0.25">
      <c r="L76" s="79"/>
      <c r="M76" s="79"/>
      <c r="N76" s="79"/>
      <c r="O76" s="104">
        <f>+O74*1000000</f>
        <v>16530000.000000002</v>
      </c>
      <c r="R76" s="79"/>
      <c r="S76" s="79"/>
    </row>
    <row r="77" spans="7:24" x14ac:dyDescent="0.25">
      <c r="O77" s="104">
        <f>+O76-O40</f>
        <v>16529994.037684752</v>
      </c>
    </row>
    <row r="78" spans="7:24" x14ac:dyDescent="0.25">
      <c r="O78" s="105"/>
    </row>
    <row r="80" spans="7:24" x14ac:dyDescent="0.25">
      <c r="O80" s="106">
        <f>+O40</f>
        <v>5.9623152500000005</v>
      </c>
    </row>
    <row r="82" spans="15:15" x14ac:dyDescent="0.25">
      <c r="O82" s="104">
        <f t="shared" ref="O82" si="6">+O80-O52</f>
        <v>5.9623152500000005</v>
      </c>
    </row>
    <row r="83" spans="15:15" x14ac:dyDescent="0.25">
      <c r="O83" s="79"/>
    </row>
    <row r="85" spans="15:15" x14ac:dyDescent="0.25">
      <c r="O85" s="106">
        <f>+O40</f>
        <v>5.9623152500000005</v>
      </c>
    </row>
    <row r="87" spans="15:15" x14ac:dyDescent="0.25">
      <c r="O87" s="104"/>
    </row>
  </sheetData>
  <mergeCells count="1"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6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2EFE-E160-4979-83FF-16C660CAAA0B}">
  <sheetPr>
    <tabColor rgb="FF92D050"/>
    <pageSetUpPr fitToPage="1"/>
  </sheetPr>
  <dimension ref="A1:AF111"/>
  <sheetViews>
    <sheetView tabSelected="1" zoomScale="80" zoomScaleNormal="80" zoomScaleSheetLayoutView="100" workbookViewId="0">
      <selection activeCell="E28" sqref="E28:E39"/>
    </sheetView>
  </sheetViews>
  <sheetFormatPr defaultRowHeight="15" outlineLevelCol="1" x14ac:dyDescent="0.25"/>
  <cols>
    <col min="1" max="1" width="27.42578125" bestFit="1" customWidth="1"/>
    <col min="2" max="2" width="31.7109375" customWidth="1" outlineLevel="1"/>
    <col min="3" max="3" width="23.140625" customWidth="1" outlineLevel="1"/>
    <col min="4" max="4" width="43" customWidth="1"/>
    <col min="5" max="5" width="17.85546875" customWidth="1"/>
    <col min="6" max="6" width="50.140625" bestFit="1" customWidth="1"/>
    <col min="7" max="7" width="22" bestFit="1" customWidth="1"/>
    <col min="8" max="8" width="18.85546875" bestFit="1" customWidth="1"/>
    <col min="9" max="9" width="18.5703125" bestFit="1" customWidth="1"/>
    <col min="10" max="10" width="20.7109375" bestFit="1" customWidth="1"/>
    <col min="11" max="11" width="21.140625" bestFit="1" customWidth="1"/>
    <col min="12" max="12" width="22" bestFit="1" customWidth="1"/>
    <col min="13" max="13" width="22.28515625" customWidth="1"/>
    <col min="14" max="14" width="21.5703125" bestFit="1" customWidth="1"/>
    <col min="15" max="15" width="42" bestFit="1" customWidth="1"/>
    <col min="16" max="16" width="27.42578125" customWidth="1"/>
    <col min="17" max="18" width="22" bestFit="1" customWidth="1"/>
    <col min="19" max="19" width="22.5703125" bestFit="1" customWidth="1"/>
    <col min="20" max="22" width="21" bestFit="1" customWidth="1"/>
    <col min="23" max="23" width="14.42578125" bestFit="1" customWidth="1"/>
    <col min="24" max="24" width="21" bestFit="1" customWidth="1"/>
    <col min="25" max="25" width="10.28515625" bestFit="1" customWidth="1"/>
    <col min="26" max="26" width="23.42578125" bestFit="1" customWidth="1"/>
    <col min="27" max="27" width="22.5703125" bestFit="1" customWidth="1"/>
    <col min="28" max="28" width="28.140625" bestFit="1" customWidth="1"/>
    <col min="30" max="30" width="18.7109375" customWidth="1"/>
    <col min="31" max="31" width="15.42578125" bestFit="1" customWidth="1"/>
    <col min="32" max="32" width="16.42578125" bestFit="1" customWidth="1"/>
  </cols>
  <sheetData>
    <row r="1" spans="1:32" x14ac:dyDescent="0.25">
      <c r="B1" s="264" t="s">
        <v>246</v>
      </c>
      <c r="C1" s="2"/>
      <c r="D1" s="297" t="s">
        <v>249</v>
      </c>
      <c r="E1" s="3"/>
      <c r="F1" s="4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2" x14ac:dyDescent="0.25">
      <c r="B2" s="4" t="s">
        <v>247</v>
      </c>
      <c r="C2" s="2"/>
      <c r="E2" s="2"/>
      <c r="F2" s="2" t="s">
        <v>4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>
        <v>0.56459999999999999</v>
      </c>
      <c r="O2" s="7">
        <v>0.56510000000000005</v>
      </c>
      <c r="P2" s="7">
        <v>0.55010000000000003</v>
      </c>
      <c r="Q2" s="7"/>
      <c r="R2" s="7"/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+AVERAGE(O2,P2,W2)</f>
        <v>0.55510000000000004</v>
      </c>
      <c r="Z2" s="2"/>
      <c r="AA2" s="2"/>
      <c r="AB2" s="2"/>
    </row>
    <row r="3" spans="1:32" ht="15.75" thickBot="1" x14ac:dyDescent="0.3">
      <c r="B3" s="4" t="s">
        <v>5</v>
      </c>
      <c r="C3" s="4" t="s">
        <v>248</v>
      </c>
      <c r="D3" s="2"/>
      <c r="E3" s="2"/>
      <c r="F3" s="330" t="s">
        <v>7</v>
      </c>
      <c r="G3" s="331"/>
      <c r="H3" s="331"/>
      <c r="I3" s="331"/>
      <c r="J3" s="331"/>
      <c r="K3" s="331"/>
      <c r="L3" s="331"/>
      <c r="M3" s="330"/>
      <c r="N3" s="331"/>
      <c r="O3" s="331"/>
      <c r="P3" s="270"/>
      <c r="Q3" s="270"/>
      <c r="R3" s="329" t="s">
        <v>8</v>
      </c>
      <c r="S3" s="329"/>
      <c r="T3" s="306" t="s">
        <v>9</v>
      </c>
      <c r="U3" s="306"/>
      <c r="V3" s="306"/>
      <c r="W3" s="306"/>
      <c r="X3" s="306"/>
      <c r="Y3" s="306"/>
      <c r="Z3" s="2"/>
      <c r="AA3" s="2"/>
      <c r="AB3" s="2"/>
    </row>
    <row r="4" spans="1:32" s="18" customFormat="1" ht="51" customHeight="1" thickBot="1" x14ac:dyDescent="0.3"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4" t="s">
        <v>22</v>
      </c>
      <c r="M4" s="12" t="s">
        <v>23</v>
      </c>
      <c r="N4" s="12" t="s">
        <v>24</v>
      </c>
      <c r="O4" s="12" t="s">
        <v>25</v>
      </c>
      <c r="P4" s="12" t="s">
        <v>28</v>
      </c>
      <c r="Q4" s="12" t="s">
        <v>29</v>
      </c>
      <c r="R4" s="12" t="s">
        <v>26</v>
      </c>
      <c r="S4" s="12" t="s">
        <v>27</v>
      </c>
      <c r="T4" s="12" t="s">
        <v>30</v>
      </c>
      <c r="U4" s="12" t="s">
        <v>31</v>
      </c>
      <c r="V4" s="12" t="s">
        <v>32</v>
      </c>
      <c r="W4" s="12" t="s">
        <v>33</v>
      </c>
      <c r="X4" s="16" t="s">
        <v>34</v>
      </c>
      <c r="Y4" s="17" t="s">
        <v>35</v>
      </c>
      <c r="Z4" s="12" t="s">
        <v>36</v>
      </c>
      <c r="AA4" s="12" t="s">
        <v>37</v>
      </c>
      <c r="AB4" s="12" t="s">
        <v>38</v>
      </c>
    </row>
    <row r="5" spans="1:32" ht="30" x14ac:dyDescent="0.25">
      <c r="A5" s="19" t="s">
        <v>39</v>
      </c>
      <c r="B5" s="20" t="s">
        <v>40</v>
      </c>
      <c r="C5" s="21" t="s">
        <v>41</v>
      </c>
      <c r="D5" s="21" t="s">
        <v>42</v>
      </c>
      <c r="E5" s="247">
        <v>5324599.92</v>
      </c>
      <c r="F5" s="23">
        <v>0</v>
      </c>
      <c r="G5" s="24">
        <v>0</v>
      </c>
      <c r="H5" s="154">
        <v>0</v>
      </c>
      <c r="I5" s="154">
        <v>0</v>
      </c>
      <c r="J5" s="154">
        <v>0</v>
      </c>
      <c r="K5" s="154">
        <v>0</v>
      </c>
      <c r="L5" s="34">
        <f t="shared" ref="L5:L39" si="0">+K5+J5+I5+H5</f>
        <v>0</v>
      </c>
      <c r="M5" s="262">
        <v>0</v>
      </c>
      <c r="N5" s="262">
        <v>73499.5</v>
      </c>
      <c r="O5" s="262">
        <v>257278.76</v>
      </c>
      <c r="P5" s="164">
        <v>3547194</v>
      </c>
      <c r="Q5" s="164">
        <f t="shared" ref="Q5:Q39" si="1">SUM(P5,M5:O5)</f>
        <v>3877972.26</v>
      </c>
      <c r="R5" s="164">
        <v>1938986.14</v>
      </c>
      <c r="S5" s="164">
        <v>1938986.12</v>
      </c>
      <c r="T5" s="272">
        <f>$X5/3</f>
        <v>443530.66666666669</v>
      </c>
      <c r="U5" s="272">
        <f t="shared" ref="U5:V24" si="2">$X5/3</f>
        <v>443530.66666666669</v>
      </c>
      <c r="V5" s="272">
        <f t="shared" si="2"/>
        <v>443530.66666666669</v>
      </c>
      <c r="W5" s="107"/>
      <c r="X5" s="272">
        <v>1330592</v>
      </c>
      <c r="Y5" s="27">
        <f>+IF(AB5="Benefit",+Y$2,IF(AB5="Admin",0.5,IF(AB5="IAPD",0.9,"0%")))</f>
        <v>0.55510000000000004</v>
      </c>
      <c r="Z5" s="261">
        <f>+Y5*$E5</f>
        <v>2955685.4155920004</v>
      </c>
      <c r="AA5" s="249">
        <f t="shared" ref="AA5:AA25" si="3">+$E5-Z5</f>
        <v>2368914.5044079996</v>
      </c>
      <c r="AB5" s="308" t="s">
        <v>43</v>
      </c>
      <c r="AD5" s="79"/>
      <c r="AE5" s="79"/>
      <c r="AF5" s="79"/>
    </row>
    <row r="6" spans="1:32" ht="30" x14ac:dyDescent="0.25">
      <c r="A6" s="19" t="s">
        <v>44</v>
      </c>
      <c r="B6" s="20" t="s">
        <v>45</v>
      </c>
      <c r="C6" s="21" t="s">
        <v>41</v>
      </c>
      <c r="D6" s="21" t="s">
        <v>46</v>
      </c>
      <c r="E6" s="167">
        <v>1000000</v>
      </c>
      <c r="F6" s="32">
        <v>0</v>
      </c>
      <c r="G6" s="33">
        <v>0</v>
      </c>
      <c r="H6" s="154">
        <v>0</v>
      </c>
      <c r="I6" s="154">
        <v>28124</v>
      </c>
      <c r="J6" s="154">
        <v>0</v>
      </c>
      <c r="K6" s="154">
        <v>20800.600000000002</v>
      </c>
      <c r="L6" s="34">
        <f t="shared" si="0"/>
        <v>48924.600000000006</v>
      </c>
      <c r="M6" s="262">
        <v>6505.7999999999993</v>
      </c>
      <c r="N6" s="262">
        <v>8718.24</v>
      </c>
      <c r="O6" s="262">
        <v>9037.56</v>
      </c>
      <c r="P6" s="164">
        <v>92353.310000000012</v>
      </c>
      <c r="Q6" s="164">
        <f t="shared" si="1"/>
        <v>116614.91000000002</v>
      </c>
      <c r="R6" s="164">
        <v>112195.94</v>
      </c>
      <c r="S6" s="164">
        <v>52551.760000000009</v>
      </c>
      <c r="T6" s="272">
        <f t="shared" ref="T6:V25" si="4">$X6/3</f>
        <v>278112.25333333336</v>
      </c>
      <c r="U6" s="272">
        <f t="shared" si="2"/>
        <v>278112.25333333336</v>
      </c>
      <c r="V6" s="272">
        <f t="shared" si="2"/>
        <v>278112.25333333336</v>
      </c>
      <c r="W6" s="107"/>
      <c r="X6" s="272">
        <v>834336.76</v>
      </c>
      <c r="Y6" s="27">
        <f>+IF(AB6="Benefit",+Y$2,IF(AB6="Admin",0.5,IF(AB6="IAPD",0.9,"0%")))</f>
        <v>0.5</v>
      </c>
      <c r="Z6" s="28">
        <f>+Y6*$E6</f>
        <v>500000</v>
      </c>
      <c r="AA6" s="29">
        <f t="shared" si="3"/>
        <v>500000</v>
      </c>
      <c r="AB6" s="283" t="s">
        <v>47</v>
      </c>
      <c r="AD6" s="79"/>
      <c r="AE6" s="79"/>
      <c r="AF6" s="79"/>
    </row>
    <row r="7" spans="1:32" ht="30" x14ac:dyDescent="0.25">
      <c r="A7" s="19" t="s">
        <v>48</v>
      </c>
      <c r="B7" s="20" t="s">
        <v>45</v>
      </c>
      <c r="C7" s="21" t="s">
        <v>41</v>
      </c>
      <c r="D7" s="21" t="s">
        <v>49</v>
      </c>
      <c r="E7" s="298">
        <v>5808250</v>
      </c>
      <c r="F7" s="32">
        <v>0</v>
      </c>
      <c r="G7" s="33">
        <v>0</v>
      </c>
      <c r="H7" s="154">
        <v>0</v>
      </c>
      <c r="I7" s="154">
        <v>0</v>
      </c>
      <c r="J7" s="154">
        <v>1087500</v>
      </c>
      <c r="K7" s="154">
        <v>967400</v>
      </c>
      <c r="L7" s="34">
        <f t="shared" si="0"/>
        <v>2054900</v>
      </c>
      <c r="M7" s="262">
        <v>225000</v>
      </c>
      <c r="N7" s="262">
        <v>1481250</v>
      </c>
      <c r="O7" s="262">
        <v>1338850</v>
      </c>
      <c r="P7" s="164">
        <v>557500</v>
      </c>
      <c r="Q7" s="164">
        <f t="shared" si="1"/>
        <v>3602600</v>
      </c>
      <c r="R7" s="164">
        <v>5789054.0999999996</v>
      </c>
      <c r="S7" s="164">
        <v>-131554.10000000006</v>
      </c>
      <c r="T7" s="272">
        <f t="shared" si="4"/>
        <v>434000</v>
      </c>
      <c r="U7" s="272">
        <f t="shared" si="2"/>
        <v>434000</v>
      </c>
      <c r="V7" s="272">
        <f t="shared" si="2"/>
        <v>434000</v>
      </c>
      <c r="W7" s="107"/>
      <c r="X7" s="272">
        <v>1302000</v>
      </c>
      <c r="Y7" s="27" t="str">
        <f>+IF(AB7="Benefit",+Y$2,IF(AB7="Admin",0.5,IF(AB7="IAPD",0.9,"0%")))</f>
        <v>0%</v>
      </c>
      <c r="Z7" s="28">
        <f>+(Y7)*($E7-2500000)</f>
        <v>0</v>
      </c>
      <c r="AA7" s="249">
        <f t="shared" si="3"/>
        <v>5808250</v>
      </c>
      <c r="AB7" s="283" t="s">
        <v>50</v>
      </c>
      <c r="AD7" s="79"/>
      <c r="AE7" s="79"/>
      <c r="AF7" s="79"/>
    </row>
    <row r="8" spans="1:32" ht="30" x14ac:dyDescent="0.25">
      <c r="A8" s="19" t="s">
        <v>51</v>
      </c>
      <c r="B8" s="20" t="s">
        <v>45</v>
      </c>
      <c r="C8" s="21" t="s">
        <v>41</v>
      </c>
      <c r="D8" s="21" t="s">
        <v>52</v>
      </c>
      <c r="E8" s="298">
        <v>0</v>
      </c>
      <c r="F8" s="32">
        <v>0</v>
      </c>
      <c r="G8" s="33">
        <v>0</v>
      </c>
      <c r="H8" s="154">
        <v>0</v>
      </c>
      <c r="I8" s="154">
        <v>0</v>
      </c>
      <c r="J8" s="154">
        <v>0</v>
      </c>
      <c r="K8" s="154">
        <v>0</v>
      </c>
      <c r="L8" s="34">
        <f t="shared" si="0"/>
        <v>0</v>
      </c>
      <c r="M8" s="262">
        <v>0</v>
      </c>
      <c r="N8" s="262">
        <v>0</v>
      </c>
      <c r="O8" s="262">
        <v>0</v>
      </c>
      <c r="P8" s="262">
        <v>0</v>
      </c>
      <c r="Q8" s="262">
        <f t="shared" si="1"/>
        <v>0</v>
      </c>
      <c r="R8" s="262">
        <v>0</v>
      </c>
      <c r="S8" s="262">
        <v>0</v>
      </c>
      <c r="T8" s="41">
        <f t="shared" si="4"/>
        <v>0</v>
      </c>
      <c r="U8" s="41">
        <f t="shared" si="2"/>
        <v>0</v>
      </c>
      <c r="V8" s="41">
        <f t="shared" si="2"/>
        <v>0</v>
      </c>
      <c r="W8" s="107"/>
      <c r="X8" s="41">
        <v>0</v>
      </c>
      <c r="Y8" s="27">
        <f>+IF(AB8="Benefit",+Y$2,IF(AB8="Admin",0.5,IF(AB8="IAPD",0.9,"0%")))</f>
        <v>0.5</v>
      </c>
      <c r="Z8" s="261">
        <f t="shared" ref="Z8:Z25" si="5">+Y8*$E8</f>
        <v>0</v>
      </c>
      <c r="AA8" s="249">
        <f t="shared" si="3"/>
        <v>0</v>
      </c>
      <c r="AB8" s="283" t="s">
        <v>47</v>
      </c>
      <c r="AC8" s="108"/>
      <c r="AD8" s="79"/>
      <c r="AE8" s="79"/>
      <c r="AF8" s="79"/>
    </row>
    <row r="9" spans="1:32" ht="30" x14ac:dyDescent="0.25">
      <c r="A9" s="19" t="s">
        <v>53</v>
      </c>
      <c r="B9" s="20" t="s">
        <v>45</v>
      </c>
      <c r="C9" s="21" t="s">
        <v>41</v>
      </c>
      <c r="D9" s="21" t="s">
        <v>54</v>
      </c>
      <c r="E9" s="167">
        <v>0</v>
      </c>
      <c r="F9" s="32">
        <v>0</v>
      </c>
      <c r="G9" s="33">
        <v>0</v>
      </c>
      <c r="H9" s="154">
        <v>0</v>
      </c>
      <c r="I9" s="154">
        <v>0</v>
      </c>
      <c r="J9" s="154">
        <v>0</v>
      </c>
      <c r="K9" s="154">
        <v>0</v>
      </c>
      <c r="L9" s="34">
        <f t="shared" si="0"/>
        <v>0</v>
      </c>
      <c r="M9" s="262">
        <v>0</v>
      </c>
      <c r="N9" s="262">
        <v>0</v>
      </c>
      <c r="O9" s="262">
        <v>0</v>
      </c>
      <c r="P9" s="262">
        <v>0</v>
      </c>
      <c r="Q9" s="262">
        <f t="shared" si="1"/>
        <v>0</v>
      </c>
      <c r="R9" s="262">
        <v>0</v>
      </c>
      <c r="S9" s="262">
        <v>0</v>
      </c>
      <c r="T9" s="272">
        <f t="shared" si="4"/>
        <v>0</v>
      </c>
      <c r="U9" s="272">
        <f t="shared" si="2"/>
        <v>0</v>
      </c>
      <c r="V9" s="272">
        <f t="shared" si="2"/>
        <v>0</v>
      </c>
      <c r="W9" s="107"/>
      <c r="X9" s="272">
        <v>0</v>
      </c>
      <c r="Y9" s="27">
        <f t="shared" ref="Y9:Y39" si="6">+IF(AB9="Benefit",+Y$2,IF(AB9="Admin",0.5,IF(AB9="IAPD",0.9,"0%")))</f>
        <v>0.5</v>
      </c>
      <c r="Z9" s="28">
        <f t="shared" si="5"/>
        <v>0</v>
      </c>
      <c r="AA9" s="29">
        <f t="shared" si="3"/>
        <v>0</v>
      </c>
      <c r="AB9" s="283" t="s">
        <v>47</v>
      </c>
      <c r="AC9" s="108"/>
      <c r="AD9" s="79"/>
      <c r="AE9" s="79"/>
      <c r="AF9" s="79"/>
    </row>
    <row r="10" spans="1:32" ht="30" x14ac:dyDescent="0.25">
      <c r="A10" s="19" t="s">
        <v>55</v>
      </c>
      <c r="B10" s="20" t="s">
        <v>45</v>
      </c>
      <c r="C10" s="21" t="s">
        <v>41</v>
      </c>
      <c r="D10" s="21" t="s">
        <v>56</v>
      </c>
      <c r="E10" s="167">
        <v>1500000</v>
      </c>
      <c r="F10" s="32">
        <v>0</v>
      </c>
      <c r="G10" s="33">
        <v>0</v>
      </c>
      <c r="H10" s="154">
        <v>0</v>
      </c>
      <c r="I10" s="154">
        <v>81586.899999999994</v>
      </c>
      <c r="J10" s="154">
        <v>166599.13</v>
      </c>
      <c r="K10" s="154">
        <v>0</v>
      </c>
      <c r="L10" s="34">
        <f t="shared" si="0"/>
        <v>248186.03</v>
      </c>
      <c r="M10" s="307">
        <v>445827.92</v>
      </c>
      <c r="N10" s="262">
        <v>0</v>
      </c>
      <c r="O10" s="272">
        <v>613761.06000000006</v>
      </c>
      <c r="P10" s="262">
        <v>0</v>
      </c>
      <c r="Q10" s="262">
        <f t="shared" si="1"/>
        <v>1059588.98</v>
      </c>
      <c r="R10" s="262">
        <v>352882.71</v>
      </c>
      <c r="S10" s="262">
        <v>509064.38</v>
      </c>
      <c r="T10" s="272">
        <f t="shared" si="4"/>
        <v>64074.996666666666</v>
      </c>
      <c r="U10" s="272">
        <f t="shared" si="2"/>
        <v>64074.996666666666</v>
      </c>
      <c r="V10" s="272">
        <f t="shared" si="2"/>
        <v>64074.996666666666</v>
      </c>
      <c r="W10" s="107"/>
      <c r="X10" s="272">
        <v>192224.99</v>
      </c>
      <c r="Y10" s="27">
        <f t="shared" si="6"/>
        <v>0.55510000000000004</v>
      </c>
      <c r="Z10" s="28">
        <f t="shared" si="5"/>
        <v>832650</v>
      </c>
      <c r="AA10" s="29">
        <f t="shared" si="3"/>
        <v>667350</v>
      </c>
      <c r="AB10" s="283" t="s">
        <v>43</v>
      </c>
      <c r="AD10" s="79"/>
      <c r="AE10" s="79"/>
      <c r="AF10" s="79"/>
    </row>
    <row r="11" spans="1:32" ht="30" x14ac:dyDescent="0.25">
      <c r="A11" s="19" t="s">
        <v>57</v>
      </c>
      <c r="B11" s="20" t="s">
        <v>45</v>
      </c>
      <c r="C11" s="21" t="s">
        <v>58</v>
      </c>
      <c r="D11" s="21" t="s">
        <v>59</v>
      </c>
      <c r="E11" s="167">
        <v>250000</v>
      </c>
      <c r="F11" s="32">
        <v>0</v>
      </c>
      <c r="G11" s="34">
        <v>0</v>
      </c>
      <c r="H11" s="154">
        <v>0</v>
      </c>
      <c r="I11" s="154">
        <v>0</v>
      </c>
      <c r="J11" s="154">
        <v>0</v>
      </c>
      <c r="K11" s="154">
        <v>0</v>
      </c>
      <c r="L11" s="34">
        <f t="shared" si="0"/>
        <v>0</v>
      </c>
      <c r="M11" s="262">
        <v>0</v>
      </c>
      <c r="N11" s="262">
        <v>0</v>
      </c>
      <c r="O11" s="272">
        <v>0</v>
      </c>
      <c r="P11" s="262">
        <v>0</v>
      </c>
      <c r="Q11" s="262">
        <f t="shared" si="1"/>
        <v>0</v>
      </c>
      <c r="R11" s="262">
        <v>0</v>
      </c>
      <c r="S11" s="262">
        <v>0</v>
      </c>
      <c r="T11" s="272">
        <f t="shared" si="4"/>
        <v>83333.333333333328</v>
      </c>
      <c r="U11" s="272">
        <f t="shared" si="2"/>
        <v>83333.333333333328</v>
      </c>
      <c r="V11" s="272">
        <f t="shared" si="2"/>
        <v>83333.333333333328</v>
      </c>
      <c r="W11" s="107"/>
      <c r="X11" s="272">
        <v>250000</v>
      </c>
      <c r="Y11" s="27" t="str">
        <f t="shared" si="6"/>
        <v>0%</v>
      </c>
      <c r="Z11" s="29">
        <f t="shared" si="5"/>
        <v>0</v>
      </c>
      <c r="AA11" s="29">
        <f t="shared" si="3"/>
        <v>250000</v>
      </c>
      <c r="AB11" s="283" t="s">
        <v>60</v>
      </c>
      <c r="AD11" s="79"/>
      <c r="AE11" s="79"/>
      <c r="AF11" s="79"/>
    </row>
    <row r="12" spans="1:32" ht="30" x14ac:dyDescent="0.25">
      <c r="A12" s="19" t="s">
        <v>61</v>
      </c>
      <c r="B12" s="20" t="s">
        <v>62</v>
      </c>
      <c r="C12" s="21" t="s">
        <v>41</v>
      </c>
      <c r="D12" s="21" t="s">
        <v>63</v>
      </c>
      <c r="E12" s="167">
        <v>3999999</v>
      </c>
      <c r="F12" s="32">
        <v>0</v>
      </c>
      <c r="G12" s="34">
        <v>3999999</v>
      </c>
      <c r="H12" s="154">
        <v>0</v>
      </c>
      <c r="I12" s="154">
        <v>0</v>
      </c>
      <c r="J12" s="154">
        <v>0</v>
      </c>
      <c r="K12" s="154">
        <v>0</v>
      </c>
      <c r="L12" s="34">
        <f t="shared" si="0"/>
        <v>0</v>
      </c>
      <c r="M12" s="262">
        <v>0</v>
      </c>
      <c r="N12" s="262">
        <v>0</v>
      </c>
      <c r="O12" s="272">
        <v>0</v>
      </c>
      <c r="P12" s="262">
        <v>0</v>
      </c>
      <c r="Q12" s="262">
        <f t="shared" si="1"/>
        <v>0</v>
      </c>
      <c r="R12" s="262">
        <v>1999999.5</v>
      </c>
      <c r="S12" s="262">
        <v>1999999.5</v>
      </c>
      <c r="T12" s="272">
        <f t="shared" si="4"/>
        <v>0</v>
      </c>
      <c r="U12" s="272">
        <f t="shared" si="2"/>
        <v>0</v>
      </c>
      <c r="V12" s="272">
        <f t="shared" si="2"/>
        <v>0</v>
      </c>
      <c r="W12" s="107"/>
      <c r="X12" s="272">
        <v>0</v>
      </c>
      <c r="Y12" s="27">
        <f t="shared" si="6"/>
        <v>0.5</v>
      </c>
      <c r="Z12" s="28">
        <f t="shared" si="5"/>
        <v>1999999.5</v>
      </c>
      <c r="AA12" s="29">
        <f t="shared" si="3"/>
        <v>1999999.5</v>
      </c>
      <c r="AB12" s="283" t="s">
        <v>47</v>
      </c>
      <c r="AD12" s="79"/>
      <c r="AE12" s="79"/>
      <c r="AF12" s="79"/>
    </row>
    <row r="13" spans="1:32" ht="30" x14ac:dyDescent="0.25">
      <c r="A13" s="19" t="s">
        <v>64</v>
      </c>
      <c r="B13" s="20" t="s">
        <v>65</v>
      </c>
      <c r="C13" s="21" t="s">
        <v>41</v>
      </c>
      <c r="D13" s="21" t="s">
        <v>66</v>
      </c>
      <c r="E13" s="167">
        <v>5100000</v>
      </c>
      <c r="F13" s="32">
        <v>0</v>
      </c>
      <c r="G13" s="34">
        <v>0</v>
      </c>
      <c r="H13" s="154">
        <v>0</v>
      </c>
      <c r="I13" s="154">
        <v>83292.61</v>
      </c>
      <c r="J13" s="154">
        <v>137565.26999999999</v>
      </c>
      <c r="K13" s="154">
        <v>522005.66000000003</v>
      </c>
      <c r="L13" s="34">
        <f t="shared" si="0"/>
        <v>742863.54</v>
      </c>
      <c r="M13" s="262">
        <v>153253.72999999998</v>
      </c>
      <c r="N13" s="262">
        <v>52027.679999999993</v>
      </c>
      <c r="O13" s="272">
        <v>927753.91000000015</v>
      </c>
      <c r="P13" s="164">
        <v>755100.98</v>
      </c>
      <c r="Q13" s="164">
        <f t="shared" si="1"/>
        <v>1888136.3</v>
      </c>
      <c r="R13" s="164">
        <v>2630999.84</v>
      </c>
      <c r="S13" s="164">
        <v>-4.5474735088646412E-12</v>
      </c>
      <c r="T13" s="272">
        <f t="shared" si="4"/>
        <v>837808.47333333327</v>
      </c>
      <c r="U13" s="272">
        <f t="shared" si="2"/>
        <v>837808.47333333327</v>
      </c>
      <c r="V13" s="272">
        <f t="shared" si="2"/>
        <v>837808.47333333327</v>
      </c>
      <c r="W13" s="107"/>
      <c r="X13" s="272">
        <v>2513425.42</v>
      </c>
      <c r="Y13" s="27" t="str">
        <f t="shared" si="6"/>
        <v>0%</v>
      </c>
      <c r="Z13" s="28">
        <f t="shared" si="5"/>
        <v>0</v>
      </c>
      <c r="AA13" s="29">
        <f t="shared" si="3"/>
        <v>5100000</v>
      </c>
      <c r="AB13" s="283" t="s">
        <v>50</v>
      </c>
      <c r="AD13" s="79"/>
      <c r="AE13" s="79"/>
      <c r="AF13" s="79"/>
    </row>
    <row r="14" spans="1:32" ht="30" x14ac:dyDescent="0.25">
      <c r="A14" s="19" t="s">
        <v>67</v>
      </c>
      <c r="B14" s="39" t="s">
        <v>68</v>
      </c>
      <c r="C14" s="21" t="s">
        <v>58</v>
      </c>
      <c r="D14" s="21" t="s">
        <v>69</v>
      </c>
      <c r="E14" s="247">
        <v>16594760.85</v>
      </c>
      <c r="F14" s="32">
        <v>0</v>
      </c>
      <c r="G14" s="34">
        <v>156528.51999999999</v>
      </c>
      <c r="H14" s="154">
        <v>937707</v>
      </c>
      <c r="I14" s="154">
        <v>176028</v>
      </c>
      <c r="J14" s="154">
        <v>168658.90999999992</v>
      </c>
      <c r="K14" s="154">
        <v>622987.44999999972</v>
      </c>
      <c r="L14" s="34">
        <f t="shared" si="0"/>
        <v>1905381.3599999996</v>
      </c>
      <c r="M14" s="262">
        <v>117552.34000000005</v>
      </c>
      <c r="N14" s="262">
        <v>914065.51</v>
      </c>
      <c r="O14" s="272">
        <v>1918902.83</v>
      </c>
      <c r="P14" s="164">
        <v>739453.19</v>
      </c>
      <c r="Q14" s="164">
        <f t="shared" si="1"/>
        <v>3689973.87</v>
      </c>
      <c r="R14" s="164">
        <v>1107837.8699999992</v>
      </c>
      <c r="S14" s="164">
        <v>4591439.6399999931</v>
      </c>
      <c r="T14" s="272">
        <f t="shared" si="4"/>
        <v>-409335.00333333336</v>
      </c>
      <c r="U14" s="272">
        <f t="shared" si="2"/>
        <v>-409335.00333333336</v>
      </c>
      <c r="V14" s="272">
        <f t="shared" si="2"/>
        <v>-409335.00333333336</v>
      </c>
      <c r="W14" s="107"/>
      <c r="X14" s="272">
        <v>-1228005.01</v>
      </c>
      <c r="Y14" s="27">
        <f t="shared" si="6"/>
        <v>0.9</v>
      </c>
      <c r="Z14" s="28">
        <f t="shared" si="5"/>
        <v>14935284.765000001</v>
      </c>
      <c r="AA14" s="29">
        <f t="shared" si="3"/>
        <v>1659476.084999999</v>
      </c>
      <c r="AB14" s="309" t="s">
        <v>70</v>
      </c>
      <c r="AD14" s="79"/>
      <c r="AE14" s="79"/>
      <c r="AF14" s="79"/>
    </row>
    <row r="15" spans="1:32" ht="45" x14ac:dyDescent="0.25">
      <c r="A15" s="19" t="s">
        <v>71</v>
      </c>
      <c r="B15" s="39" t="s">
        <v>68</v>
      </c>
      <c r="C15" s="21" t="s">
        <v>58</v>
      </c>
      <c r="D15" s="289" t="s">
        <v>228</v>
      </c>
      <c r="E15" s="288">
        <v>1650000</v>
      </c>
      <c r="F15" s="32">
        <v>0</v>
      </c>
      <c r="G15" s="34">
        <v>0</v>
      </c>
      <c r="H15" s="154">
        <v>0</v>
      </c>
      <c r="I15" s="154">
        <v>0</v>
      </c>
      <c r="J15" s="154">
        <v>30937.5</v>
      </c>
      <c r="K15" s="154">
        <v>317190</v>
      </c>
      <c r="L15" s="34">
        <f t="shared" si="0"/>
        <v>348127.5</v>
      </c>
      <c r="M15" s="262">
        <v>0</v>
      </c>
      <c r="N15" s="262">
        <v>564472.5</v>
      </c>
      <c r="O15" s="272">
        <v>124762.5</v>
      </c>
      <c r="P15" s="262">
        <v>0</v>
      </c>
      <c r="Q15" s="262">
        <f t="shared" si="1"/>
        <v>689235</v>
      </c>
      <c r="R15" s="262">
        <v>96966.25</v>
      </c>
      <c r="S15" s="262">
        <v>872696.25</v>
      </c>
      <c r="T15" s="272">
        <f t="shared" si="4"/>
        <v>204212.5</v>
      </c>
      <c r="U15" s="272">
        <f t="shared" si="2"/>
        <v>204212.5</v>
      </c>
      <c r="V15" s="272">
        <f t="shared" si="2"/>
        <v>204212.5</v>
      </c>
      <c r="W15" s="107"/>
      <c r="X15" s="272">
        <v>612637.5</v>
      </c>
      <c r="Y15" s="27">
        <f t="shared" si="6"/>
        <v>0.9</v>
      </c>
      <c r="Z15" s="249">
        <f t="shared" si="5"/>
        <v>1485000</v>
      </c>
      <c r="AA15" s="249">
        <f t="shared" si="3"/>
        <v>165000</v>
      </c>
      <c r="AB15" s="283" t="s">
        <v>70</v>
      </c>
      <c r="AD15" s="79"/>
      <c r="AE15" s="79"/>
      <c r="AF15" s="79"/>
    </row>
    <row r="16" spans="1:32" s="286" customFormat="1" ht="30" x14ac:dyDescent="0.25">
      <c r="A16" s="290" t="s">
        <v>73</v>
      </c>
      <c r="B16" s="300" t="s">
        <v>68</v>
      </c>
      <c r="C16" s="301" t="s">
        <v>58</v>
      </c>
      <c r="D16" s="301" t="s">
        <v>74</v>
      </c>
      <c r="E16" s="288">
        <v>0</v>
      </c>
      <c r="F16" s="293">
        <v>0</v>
      </c>
      <c r="G16" s="294">
        <v>0</v>
      </c>
      <c r="H16" s="292">
        <v>0</v>
      </c>
      <c r="I16" s="292">
        <v>0</v>
      </c>
      <c r="J16" s="292">
        <v>0</v>
      </c>
      <c r="K16" s="292">
        <v>0</v>
      </c>
      <c r="L16" s="284">
        <f t="shared" si="0"/>
        <v>0</v>
      </c>
      <c r="M16" s="272">
        <v>0</v>
      </c>
      <c r="N16" s="272">
        <v>0</v>
      </c>
      <c r="O16" s="272">
        <v>0</v>
      </c>
      <c r="P16" s="272">
        <v>0</v>
      </c>
      <c r="Q16" s="272">
        <f t="shared" si="1"/>
        <v>0</v>
      </c>
      <c r="R16" s="272">
        <v>0</v>
      </c>
      <c r="S16" s="272">
        <v>0</v>
      </c>
      <c r="T16" s="272">
        <f t="shared" si="4"/>
        <v>0</v>
      </c>
      <c r="U16" s="272">
        <f t="shared" si="2"/>
        <v>0</v>
      </c>
      <c r="V16" s="272">
        <f t="shared" si="2"/>
        <v>0</v>
      </c>
      <c r="W16" s="272"/>
      <c r="X16" s="272">
        <v>0</v>
      </c>
      <c r="Y16" s="27">
        <f t="shared" si="6"/>
        <v>0.9</v>
      </c>
      <c r="Z16" s="29">
        <f t="shared" si="5"/>
        <v>0</v>
      </c>
      <c r="AA16" s="29">
        <f t="shared" si="3"/>
        <v>0</v>
      </c>
      <c r="AB16" s="283" t="s">
        <v>70</v>
      </c>
      <c r="AD16" s="287"/>
      <c r="AE16" s="287"/>
      <c r="AF16" s="287"/>
    </row>
    <row r="17" spans="1:32" x14ac:dyDescent="0.25">
      <c r="A17" s="19" t="s">
        <v>75</v>
      </c>
      <c r="B17" s="39" t="s">
        <v>68</v>
      </c>
      <c r="C17" s="21" t="s">
        <v>76</v>
      </c>
      <c r="D17" s="21" t="s">
        <v>227</v>
      </c>
      <c r="E17" s="288">
        <v>160000</v>
      </c>
      <c r="F17" s="32">
        <v>0</v>
      </c>
      <c r="G17" s="34">
        <v>0</v>
      </c>
      <c r="H17" s="154">
        <v>0</v>
      </c>
      <c r="I17" s="154">
        <v>0</v>
      </c>
      <c r="J17" s="154">
        <v>0</v>
      </c>
      <c r="K17" s="154">
        <v>17970.760000000002</v>
      </c>
      <c r="L17" s="34">
        <f t="shared" si="0"/>
        <v>17970.760000000002</v>
      </c>
      <c r="M17" s="262">
        <v>8006</v>
      </c>
      <c r="N17" s="262">
        <v>17167</v>
      </c>
      <c r="O17" s="262">
        <v>17892</v>
      </c>
      <c r="P17" s="164">
        <v>5318.75</v>
      </c>
      <c r="Q17" s="164">
        <f t="shared" si="1"/>
        <v>48383.75</v>
      </c>
      <c r="R17" s="164">
        <v>71899.03</v>
      </c>
      <c r="S17" s="164">
        <v>637890.97</v>
      </c>
      <c r="T17" s="272">
        <f t="shared" si="4"/>
        <v>19282.07</v>
      </c>
      <c r="U17" s="272">
        <f t="shared" si="2"/>
        <v>19282.07</v>
      </c>
      <c r="V17" s="272">
        <f t="shared" si="2"/>
        <v>19282.07</v>
      </c>
      <c r="W17" s="107"/>
      <c r="X17" s="272">
        <v>57846.21</v>
      </c>
      <c r="Y17" s="27" t="str">
        <f t="shared" si="6"/>
        <v>0%</v>
      </c>
      <c r="Z17" s="28">
        <f t="shared" si="5"/>
        <v>0</v>
      </c>
      <c r="AA17" s="29">
        <f>+$E17-Z17</f>
        <v>160000</v>
      </c>
      <c r="AB17" s="283" t="s">
        <v>78</v>
      </c>
      <c r="AD17" s="79"/>
      <c r="AE17" s="79"/>
      <c r="AF17" s="79"/>
    </row>
    <row r="18" spans="1:32" ht="30" x14ac:dyDescent="0.25">
      <c r="A18" s="19" t="s">
        <v>79</v>
      </c>
      <c r="B18" s="20" t="s">
        <v>80</v>
      </c>
      <c r="C18" s="21" t="s">
        <v>41</v>
      </c>
      <c r="D18" s="21" t="s">
        <v>81</v>
      </c>
      <c r="E18" s="167">
        <v>910000</v>
      </c>
      <c r="F18" s="32">
        <v>0</v>
      </c>
      <c r="G18" s="34">
        <v>0</v>
      </c>
      <c r="H18" s="154">
        <v>32337.480000000003</v>
      </c>
      <c r="I18" s="154">
        <v>52164.84</v>
      </c>
      <c r="J18" s="154">
        <v>49104.42</v>
      </c>
      <c r="K18" s="154">
        <v>65590.479999999981</v>
      </c>
      <c r="L18" s="34">
        <f t="shared" si="0"/>
        <v>199197.22</v>
      </c>
      <c r="M18" s="262">
        <v>0</v>
      </c>
      <c r="N18" s="262">
        <v>7582.96</v>
      </c>
      <c r="O18" s="272">
        <v>54813.01</v>
      </c>
      <c r="P18" s="164">
        <f>87699.82+36303.84</f>
        <v>124003.66</v>
      </c>
      <c r="Q18" s="164">
        <f t="shared" si="1"/>
        <v>186399.63</v>
      </c>
      <c r="R18" s="164">
        <v>169744.66999999998</v>
      </c>
      <c r="S18" s="164">
        <v>169744.59999999998</v>
      </c>
      <c r="T18" s="272">
        <f t="shared" si="4"/>
        <v>104955.02666666667</v>
      </c>
      <c r="U18" s="272">
        <f t="shared" si="2"/>
        <v>104955.02666666667</v>
      </c>
      <c r="V18" s="272">
        <f t="shared" si="2"/>
        <v>104955.02666666667</v>
      </c>
      <c r="W18" s="107"/>
      <c r="X18" s="272">
        <v>314865.08</v>
      </c>
      <c r="Y18" s="27">
        <f t="shared" si="6"/>
        <v>0.5</v>
      </c>
      <c r="Z18" s="28">
        <f t="shared" si="5"/>
        <v>455000</v>
      </c>
      <c r="AA18" s="29">
        <f t="shared" si="3"/>
        <v>455000</v>
      </c>
      <c r="AB18" s="283" t="s">
        <v>47</v>
      </c>
      <c r="AD18" s="79"/>
      <c r="AE18" s="79"/>
      <c r="AF18" s="79"/>
    </row>
    <row r="19" spans="1:32" ht="30" x14ac:dyDescent="0.25">
      <c r="A19" s="19" t="s">
        <v>82</v>
      </c>
      <c r="B19" s="20" t="s">
        <v>83</v>
      </c>
      <c r="C19" s="21" t="s">
        <v>84</v>
      </c>
      <c r="D19" s="21" t="s">
        <v>85</v>
      </c>
      <c r="E19" s="167">
        <v>52860688.109999999</v>
      </c>
      <c r="F19" s="32">
        <v>0</v>
      </c>
      <c r="G19" s="34">
        <v>50981635.490000002</v>
      </c>
      <c r="H19" s="154">
        <v>0</v>
      </c>
      <c r="I19" s="154">
        <v>0</v>
      </c>
      <c r="J19" s="154">
        <v>1879052.62</v>
      </c>
      <c r="K19" s="154">
        <v>2.7939677238464355E-9</v>
      </c>
      <c r="L19" s="34">
        <f t="shared" si="0"/>
        <v>1879052.6200000029</v>
      </c>
      <c r="M19" s="262">
        <v>0</v>
      </c>
      <c r="N19" s="262">
        <v>0</v>
      </c>
      <c r="O19" s="262">
        <v>0</v>
      </c>
      <c r="P19" s="262">
        <v>0</v>
      </c>
      <c r="Q19" s="262">
        <f t="shared" si="1"/>
        <v>0</v>
      </c>
      <c r="R19" s="156">
        <v>20422185.760000002</v>
      </c>
      <c r="S19" s="156">
        <v>32438502.350000001</v>
      </c>
      <c r="T19" s="272">
        <f t="shared" si="4"/>
        <v>0</v>
      </c>
      <c r="U19" s="272">
        <f t="shared" si="2"/>
        <v>0</v>
      </c>
      <c r="V19" s="272">
        <f t="shared" si="2"/>
        <v>0</v>
      </c>
      <c r="W19" s="107"/>
      <c r="X19" s="272">
        <v>0</v>
      </c>
      <c r="Y19" s="27">
        <f t="shared" si="6"/>
        <v>0.55510000000000004</v>
      </c>
      <c r="Z19" s="28">
        <f t="shared" si="5"/>
        <v>29342967.969861001</v>
      </c>
      <c r="AA19" s="29">
        <f t="shared" si="3"/>
        <v>23517720.140138999</v>
      </c>
      <c r="AB19" s="283" t="s">
        <v>43</v>
      </c>
      <c r="AD19" s="79"/>
      <c r="AE19" s="79"/>
      <c r="AF19" s="79"/>
    </row>
    <row r="20" spans="1:32" ht="30" x14ac:dyDescent="0.25">
      <c r="A20" s="19" t="s">
        <v>86</v>
      </c>
      <c r="B20" s="20" t="s">
        <v>83</v>
      </c>
      <c r="C20" s="21" t="s">
        <v>84</v>
      </c>
      <c r="D20" s="21" t="s">
        <v>87</v>
      </c>
      <c r="E20" s="167">
        <v>8197271.5599999996</v>
      </c>
      <c r="F20" s="32">
        <v>0</v>
      </c>
      <c r="G20" s="34">
        <v>5885172.5599999996</v>
      </c>
      <c r="H20" s="154">
        <v>0</v>
      </c>
      <c r="I20" s="154">
        <v>0</v>
      </c>
      <c r="J20" s="154">
        <v>0</v>
      </c>
      <c r="K20" s="154">
        <v>337509.00000000093</v>
      </c>
      <c r="L20" s="34">
        <f t="shared" si="0"/>
        <v>337509.00000000093</v>
      </c>
      <c r="M20" s="262">
        <v>1921541.19</v>
      </c>
      <c r="N20" s="262">
        <v>0</v>
      </c>
      <c r="O20" s="262">
        <v>-64290.009999999995</v>
      </c>
      <c r="P20" s="164">
        <v>-173249.28999999998</v>
      </c>
      <c r="Q20" s="164">
        <f t="shared" si="1"/>
        <v>1684001.89</v>
      </c>
      <c r="R20" s="164">
        <v>3914049.08</v>
      </c>
      <c r="S20" s="164">
        <v>3914049.0700000003</v>
      </c>
      <c r="T20" s="272">
        <f t="shared" si="4"/>
        <v>39112.94</v>
      </c>
      <c r="U20" s="272">
        <f t="shared" si="2"/>
        <v>39112.94</v>
      </c>
      <c r="V20" s="272">
        <f t="shared" si="2"/>
        <v>39112.94</v>
      </c>
      <c r="W20" s="107"/>
      <c r="X20" s="272">
        <v>117338.82</v>
      </c>
      <c r="Y20" s="27">
        <f t="shared" si="6"/>
        <v>0.5</v>
      </c>
      <c r="Z20" s="28">
        <f t="shared" si="5"/>
        <v>4098635.78</v>
      </c>
      <c r="AA20" s="29">
        <f t="shared" si="3"/>
        <v>4098635.78</v>
      </c>
      <c r="AB20" s="283" t="s">
        <v>47</v>
      </c>
      <c r="AD20" s="79"/>
      <c r="AE20" s="79"/>
      <c r="AF20" s="79"/>
    </row>
    <row r="21" spans="1:32" ht="30" x14ac:dyDescent="0.25">
      <c r="A21" s="19" t="s">
        <v>88</v>
      </c>
      <c r="B21" s="20" t="s">
        <v>83</v>
      </c>
      <c r="C21" s="21" t="s">
        <v>84</v>
      </c>
      <c r="D21" s="21" t="s">
        <v>89</v>
      </c>
      <c r="E21" s="288">
        <v>1513519.63075</v>
      </c>
      <c r="F21" s="32">
        <v>0</v>
      </c>
      <c r="G21" s="34">
        <v>954401.65</v>
      </c>
      <c r="H21" s="154">
        <v>0</v>
      </c>
      <c r="I21" s="154">
        <v>90926.9</v>
      </c>
      <c r="J21" s="154">
        <v>50599.67</v>
      </c>
      <c r="K21" s="154">
        <v>66401.670000000013</v>
      </c>
      <c r="L21" s="34">
        <f t="shared" si="0"/>
        <v>207928.24</v>
      </c>
      <c r="M21" s="262">
        <v>0</v>
      </c>
      <c r="N21" s="262">
        <v>57276.2</v>
      </c>
      <c r="O21" s="262">
        <v>72632.2</v>
      </c>
      <c r="P21" s="164">
        <v>58099.69999999999</v>
      </c>
      <c r="Q21" s="164">
        <f t="shared" si="1"/>
        <v>188008.09999999998</v>
      </c>
      <c r="R21" s="164">
        <v>675168.91000000038</v>
      </c>
      <c r="S21" s="164">
        <v>675169.08000000054</v>
      </c>
      <c r="T21" s="272">
        <f t="shared" si="4"/>
        <v>73760.44666666667</v>
      </c>
      <c r="U21" s="272">
        <f t="shared" si="2"/>
        <v>73760.44666666667</v>
      </c>
      <c r="V21" s="272">
        <f t="shared" si="2"/>
        <v>73760.44666666667</v>
      </c>
      <c r="W21" s="107"/>
      <c r="X21" s="272">
        <v>221281.34</v>
      </c>
      <c r="Y21" s="27">
        <f t="shared" si="6"/>
        <v>0.5</v>
      </c>
      <c r="Z21" s="28">
        <f t="shared" si="5"/>
        <v>756759.81537500001</v>
      </c>
      <c r="AA21" s="28">
        <f t="shared" si="3"/>
        <v>756759.81537500001</v>
      </c>
      <c r="AB21" s="283" t="s">
        <v>47</v>
      </c>
      <c r="AD21" s="79"/>
      <c r="AE21" s="79"/>
      <c r="AF21" s="79"/>
    </row>
    <row r="22" spans="1:32" ht="30" x14ac:dyDescent="0.25">
      <c r="A22" s="19" t="s">
        <v>90</v>
      </c>
      <c r="B22" s="20" t="s">
        <v>83</v>
      </c>
      <c r="C22" s="21" t="s">
        <v>91</v>
      </c>
      <c r="D22" s="21" t="s">
        <v>92</v>
      </c>
      <c r="E22" s="167">
        <v>3000000</v>
      </c>
      <c r="F22" s="32">
        <v>0</v>
      </c>
      <c r="G22" s="34">
        <v>0</v>
      </c>
      <c r="H22" s="154">
        <v>0</v>
      </c>
      <c r="I22" s="154">
        <v>8075.0000000000009</v>
      </c>
      <c r="J22" s="154">
        <v>59001.72</v>
      </c>
      <c r="K22" s="154">
        <v>86588.930000000022</v>
      </c>
      <c r="L22" s="34">
        <f t="shared" si="0"/>
        <v>153665.65000000002</v>
      </c>
      <c r="M22" s="262">
        <v>53125.38</v>
      </c>
      <c r="N22" s="262">
        <v>4575.0000000000073</v>
      </c>
      <c r="O22" s="262">
        <v>217677.61</v>
      </c>
      <c r="P22" s="164">
        <v>750671.09</v>
      </c>
      <c r="Q22" s="164">
        <f t="shared" si="1"/>
        <v>1026049.08</v>
      </c>
      <c r="R22" s="164">
        <v>1136967.9499999997</v>
      </c>
      <c r="S22" s="164">
        <v>42746.780000000013</v>
      </c>
      <c r="T22" s="272">
        <f t="shared" si="4"/>
        <v>685231.39666666661</v>
      </c>
      <c r="U22" s="272">
        <f t="shared" si="2"/>
        <v>685231.39666666661</v>
      </c>
      <c r="V22" s="272">
        <f t="shared" si="2"/>
        <v>685231.39666666661</v>
      </c>
      <c r="W22" s="107"/>
      <c r="X22" s="272">
        <v>2055694.19</v>
      </c>
      <c r="Y22" s="27" t="str">
        <f t="shared" si="6"/>
        <v>0%</v>
      </c>
      <c r="Z22" s="28">
        <f t="shared" si="5"/>
        <v>0</v>
      </c>
      <c r="AA22" s="29">
        <f t="shared" si="3"/>
        <v>3000000</v>
      </c>
      <c r="AB22" s="283" t="s">
        <v>50</v>
      </c>
      <c r="AD22" s="79"/>
      <c r="AE22" s="79"/>
      <c r="AF22" s="79"/>
    </row>
    <row r="23" spans="1:32" ht="30" x14ac:dyDescent="0.25">
      <c r="A23" s="19" t="s">
        <v>93</v>
      </c>
      <c r="B23" s="20" t="s">
        <v>83</v>
      </c>
      <c r="C23" s="21" t="s">
        <v>91</v>
      </c>
      <c r="D23" s="21" t="s">
        <v>94</v>
      </c>
      <c r="E23" s="167">
        <v>3000000</v>
      </c>
      <c r="F23" s="32">
        <v>0</v>
      </c>
      <c r="G23" s="34">
        <v>28555.66</v>
      </c>
      <c r="H23" s="154">
        <v>0</v>
      </c>
      <c r="I23" s="154">
        <v>0</v>
      </c>
      <c r="J23" s="154">
        <v>367392.45</v>
      </c>
      <c r="K23" s="154">
        <v>531924.1100000001</v>
      </c>
      <c r="L23" s="34">
        <f t="shared" si="0"/>
        <v>899316.56</v>
      </c>
      <c r="M23" s="262">
        <v>0</v>
      </c>
      <c r="N23" s="262">
        <v>36648.46</v>
      </c>
      <c r="O23" s="262">
        <v>291729.96000000002</v>
      </c>
      <c r="P23" s="164">
        <v>282092.46000000002</v>
      </c>
      <c r="Q23" s="164">
        <f t="shared" si="1"/>
        <v>610470.88000000012</v>
      </c>
      <c r="R23" s="164">
        <v>1234970.51</v>
      </c>
      <c r="S23" s="277">
        <v>307098.33999999991</v>
      </c>
      <c r="T23" s="272">
        <f t="shared" si="4"/>
        <v>561249.78666666674</v>
      </c>
      <c r="U23" s="272">
        <f t="shared" si="2"/>
        <v>561249.78666666674</v>
      </c>
      <c r="V23" s="272">
        <f t="shared" si="2"/>
        <v>561249.78666666674</v>
      </c>
      <c r="W23" s="107"/>
      <c r="X23" s="272">
        <v>1683749.36</v>
      </c>
      <c r="Y23" s="27" t="str">
        <f t="shared" si="6"/>
        <v>0%</v>
      </c>
      <c r="Z23" s="28">
        <f t="shared" si="5"/>
        <v>0</v>
      </c>
      <c r="AA23" s="29">
        <f t="shared" si="3"/>
        <v>3000000</v>
      </c>
      <c r="AB23" s="283" t="s">
        <v>50</v>
      </c>
      <c r="AD23" s="79"/>
      <c r="AE23" s="79"/>
      <c r="AF23" s="79"/>
    </row>
    <row r="24" spans="1:32" ht="30" x14ac:dyDescent="0.25">
      <c r="A24" s="19" t="s">
        <v>95</v>
      </c>
      <c r="B24" s="20" t="s">
        <v>83</v>
      </c>
      <c r="C24" s="21" t="s">
        <v>91</v>
      </c>
      <c r="D24" s="21" t="s">
        <v>96</v>
      </c>
      <c r="E24" s="167">
        <v>800000</v>
      </c>
      <c r="F24" s="32">
        <v>0</v>
      </c>
      <c r="G24" s="34">
        <v>0</v>
      </c>
      <c r="H24" s="154">
        <v>0</v>
      </c>
      <c r="I24" s="154">
        <v>0</v>
      </c>
      <c r="J24" s="154">
        <v>151322.23999999999</v>
      </c>
      <c r="K24" s="154">
        <v>86227.290000000037</v>
      </c>
      <c r="L24" s="34">
        <f t="shared" si="0"/>
        <v>237549.53000000003</v>
      </c>
      <c r="M24" s="262">
        <v>8732.68</v>
      </c>
      <c r="N24" s="262">
        <v>0</v>
      </c>
      <c r="O24" s="262">
        <v>2105</v>
      </c>
      <c r="P24" s="164">
        <v>213852.19999999995</v>
      </c>
      <c r="Q24" s="164">
        <f t="shared" si="1"/>
        <v>224689.87999999995</v>
      </c>
      <c r="R24" s="164">
        <v>231119.73</v>
      </c>
      <c r="S24" s="164">
        <v>231119.67999999996</v>
      </c>
      <c r="T24" s="272">
        <f t="shared" si="4"/>
        <v>117204.26333333332</v>
      </c>
      <c r="U24" s="272">
        <f t="shared" si="2"/>
        <v>117204.26333333332</v>
      </c>
      <c r="V24" s="272">
        <f t="shared" si="2"/>
        <v>117204.26333333332</v>
      </c>
      <c r="W24" s="107"/>
      <c r="X24" s="272">
        <v>351612.79</v>
      </c>
      <c r="Y24" s="27">
        <f t="shared" si="6"/>
        <v>0.5</v>
      </c>
      <c r="Z24" s="28">
        <f t="shared" si="5"/>
        <v>400000</v>
      </c>
      <c r="AA24" s="29">
        <f t="shared" si="3"/>
        <v>400000</v>
      </c>
      <c r="AB24" s="283" t="s">
        <v>47</v>
      </c>
      <c r="AD24" s="79"/>
      <c r="AE24" s="79"/>
      <c r="AF24" s="79"/>
    </row>
    <row r="25" spans="1:32" ht="30.95" customHeight="1" x14ac:dyDescent="0.25">
      <c r="A25" s="19" t="s">
        <v>97</v>
      </c>
      <c r="B25" s="20" t="s">
        <v>98</v>
      </c>
      <c r="C25" s="21" t="s">
        <v>98</v>
      </c>
      <c r="D25" s="21" t="s">
        <v>99</v>
      </c>
      <c r="E25" s="167">
        <v>500000</v>
      </c>
      <c r="F25" s="32">
        <v>0</v>
      </c>
      <c r="G25" s="34">
        <v>0</v>
      </c>
      <c r="H25" s="154">
        <v>0</v>
      </c>
      <c r="I25" s="154">
        <v>39262.83</v>
      </c>
      <c r="J25" s="154">
        <v>38246.44</v>
      </c>
      <c r="K25" s="154">
        <v>45879.419999999984</v>
      </c>
      <c r="L25" s="34">
        <f t="shared" si="0"/>
        <v>123388.68999999999</v>
      </c>
      <c r="M25" s="262">
        <v>30012</v>
      </c>
      <c r="N25" s="262">
        <v>35128.800000000003</v>
      </c>
      <c r="O25" s="262">
        <v>50511.319999999992</v>
      </c>
      <c r="P25" s="164">
        <v>43692.599999999984</v>
      </c>
      <c r="Q25" s="164">
        <f t="shared" si="1"/>
        <v>159344.71999999997</v>
      </c>
      <c r="R25" s="164">
        <v>148439.1</v>
      </c>
      <c r="S25" s="164">
        <v>148438.88999999996</v>
      </c>
      <c r="T25" s="272">
        <f t="shared" si="4"/>
        <v>86986.396666666667</v>
      </c>
      <c r="U25" s="272">
        <f t="shared" si="4"/>
        <v>86986.396666666667</v>
      </c>
      <c r="V25" s="272">
        <f t="shared" si="4"/>
        <v>86986.396666666667</v>
      </c>
      <c r="W25" s="107"/>
      <c r="X25" s="272">
        <v>260959.19</v>
      </c>
      <c r="Y25" s="27">
        <f t="shared" si="6"/>
        <v>0.5</v>
      </c>
      <c r="Z25" s="28">
        <f t="shared" si="5"/>
        <v>250000</v>
      </c>
      <c r="AA25" s="29">
        <f t="shared" si="3"/>
        <v>250000</v>
      </c>
      <c r="AB25" s="283" t="s">
        <v>47</v>
      </c>
      <c r="AD25" s="79"/>
      <c r="AE25" s="79"/>
      <c r="AF25" s="79"/>
    </row>
    <row r="26" spans="1:32" ht="30" x14ac:dyDescent="0.25">
      <c r="A26" s="19" t="s">
        <v>232</v>
      </c>
      <c r="B26" s="42" t="s">
        <v>40</v>
      </c>
      <c r="C26" s="21" t="s">
        <v>41</v>
      </c>
      <c r="D26" s="43" t="s">
        <v>101</v>
      </c>
      <c r="E26" s="167">
        <v>9825000</v>
      </c>
      <c r="F26" s="32">
        <v>0</v>
      </c>
      <c r="G26" s="34"/>
      <c r="H26" s="24"/>
      <c r="I26" s="24"/>
      <c r="J26" s="24"/>
      <c r="K26" s="24"/>
      <c r="L26" s="34">
        <f t="shared" si="0"/>
        <v>0</v>
      </c>
      <c r="M26" s="262">
        <v>0</v>
      </c>
      <c r="N26" s="262">
        <v>9687213</v>
      </c>
      <c r="O26" s="262">
        <v>0</v>
      </c>
      <c r="P26" s="262">
        <v>0</v>
      </c>
      <c r="Q26" s="262">
        <f t="shared" si="1"/>
        <v>9687213</v>
      </c>
      <c r="R26" s="262">
        <v>4843606.5</v>
      </c>
      <c r="S26" s="262">
        <v>4843606.5</v>
      </c>
      <c r="T26" s="282">
        <f t="shared" ref="T26:V39" si="7">$X26/3</f>
        <v>45929</v>
      </c>
      <c r="U26" s="282">
        <f t="shared" si="7"/>
        <v>45929</v>
      </c>
      <c r="V26" s="282">
        <f t="shared" si="7"/>
        <v>45929</v>
      </c>
      <c r="W26" s="110"/>
      <c r="X26" s="282">
        <v>137787</v>
      </c>
      <c r="Y26" s="27">
        <f t="shared" si="6"/>
        <v>0.5</v>
      </c>
      <c r="Z26" s="272">
        <f t="shared" ref="Z26:Z39" si="8">+Y26*E26</f>
        <v>4912500</v>
      </c>
      <c r="AA26" s="29">
        <f t="shared" ref="AA26:AA39" si="9">+E26-Z26</f>
        <v>4912500</v>
      </c>
      <c r="AB26" s="283" t="s">
        <v>47</v>
      </c>
      <c r="AD26" s="79"/>
      <c r="AE26" s="79"/>
      <c r="AF26" s="79"/>
    </row>
    <row r="27" spans="1:32" ht="30" x14ac:dyDescent="0.25">
      <c r="A27" s="19" t="s">
        <v>233</v>
      </c>
      <c r="B27" s="20" t="s">
        <v>45</v>
      </c>
      <c r="C27" s="21" t="s">
        <v>41</v>
      </c>
      <c r="D27" s="43" t="s">
        <v>103</v>
      </c>
      <c r="E27" s="167">
        <v>3000000</v>
      </c>
      <c r="F27" s="32"/>
      <c r="G27" s="34"/>
      <c r="H27" s="24"/>
      <c r="I27" s="24"/>
      <c r="J27" s="24"/>
      <c r="K27" s="24"/>
      <c r="L27" s="34">
        <f t="shared" si="0"/>
        <v>0</v>
      </c>
      <c r="M27" s="262">
        <v>0</v>
      </c>
      <c r="N27" s="262">
        <v>0</v>
      </c>
      <c r="O27" s="262">
        <v>0</v>
      </c>
      <c r="P27" s="164">
        <v>116204.37000000001</v>
      </c>
      <c r="Q27" s="164">
        <f t="shared" si="1"/>
        <v>116204.37000000001</v>
      </c>
      <c r="R27" s="164">
        <v>81522.559999999998</v>
      </c>
      <c r="S27" s="164">
        <v>34681.81</v>
      </c>
      <c r="T27" s="282">
        <f t="shared" si="7"/>
        <v>920213.33333333337</v>
      </c>
      <c r="U27" s="282">
        <f t="shared" si="7"/>
        <v>920213.33333333337</v>
      </c>
      <c r="V27" s="282">
        <f t="shared" si="7"/>
        <v>920213.33333333337</v>
      </c>
      <c r="W27" s="110"/>
      <c r="X27" s="282">
        <v>2760640</v>
      </c>
      <c r="Y27" s="27" t="str">
        <f t="shared" si="6"/>
        <v>0%</v>
      </c>
      <c r="Z27" s="28">
        <f t="shared" si="8"/>
        <v>0</v>
      </c>
      <c r="AA27" s="28">
        <f t="shared" si="9"/>
        <v>3000000</v>
      </c>
      <c r="AB27" s="283" t="s">
        <v>60</v>
      </c>
      <c r="AD27" s="79"/>
      <c r="AE27" s="79"/>
      <c r="AF27" s="79"/>
    </row>
    <row r="28" spans="1:32" s="286" customFormat="1" x14ac:dyDescent="0.25">
      <c r="A28" s="251" t="s">
        <v>234</v>
      </c>
      <c r="B28" s="315" t="s">
        <v>62</v>
      </c>
      <c r="C28" s="316" t="s">
        <v>105</v>
      </c>
      <c r="D28" s="316" t="s">
        <v>106</v>
      </c>
      <c r="E28" s="324">
        <v>0</v>
      </c>
      <c r="F28" s="318"/>
      <c r="G28" s="319"/>
      <c r="H28" s="257"/>
      <c r="I28" s="257"/>
      <c r="J28" s="257"/>
      <c r="K28" s="257"/>
      <c r="L28" s="319">
        <f t="shared" si="0"/>
        <v>0</v>
      </c>
      <c r="M28" s="250">
        <v>0</v>
      </c>
      <c r="N28" s="250">
        <v>0</v>
      </c>
      <c r="O28" s="250">
        <v>0</v>
      </c>
      <c r="P28" s="250">
        <v>0</v>
      </c>
      <c r="Q28" s="250">
        <f t="shared" si="1"/>
        <v>0</v>
      </c>
      <c r="R28" s="250">
        <v>0</v>
      </c>
      <c r="S28" s="250">
        <v>0</v>
      </c>
      <c r="T28" s="325">
        <f t="shared" si="7"/>
        <v>0</v>
      </c>
      <c r="U28" s="325">
        <f t="shared" si="7"/>
        <v>0</v>
      </c>
      <c r="V28" s="325">
        <f t="shared" si="7"/>
        <v>0</v>
      </c>
      <c r="W28" s="325"/>
      <c r="X28" s="325">
        <v>0</v>
      </c>
      <c r="Y28" s="258">
        <f t="shared" si="6"/>
        <v>0.55510000000000004</v>
      </c>
      <c r="Z28" s="250">
        <f t="shared" si="8"/>
        <v>0</v>
      </c>
      <c r="AA28" s="321">
        <f t="shared" si="9"/>
        <v>0</v>
      </c>
      <c r="AB28" s="323" t="s">
        <v>43</v>
      </c>
      <c r="AD28" s="287"/>
      <c r="AE28" s="287"/>
      <c r="AF28" s="287"/>
    </row>
    <row r="29" spans="1:32" x14ac:dyDescent="0.25">
      <c r="A29" s="19" t="s">
        <v>235</v>
      </c>
      <c r="B29" s="42" t="s">
        <v>65</v>
      </c>
      <c r="C29" s="43" t="s">
        <v>108</v>
      </c>
      <c r="D29" s="43" t="s">
        <v>109</v>
      </c>
      <c r="E29" s="167">
        <v>850000</v>
      </c>
      <c r="F29" s="32"/>
      <c r="G29" s="34"/>
      <c r="H29" s="24"/>
      <c r="I29" s="24"/>
      <c r="J29" s="24"/>
      <c r="K29" s="24"/>
      <c r="L29" s="34">
        <f t="shared" si="0"/>
        <v>0</v>
      </c>
      <c r="M29" s="262">
        <v>0</v>
      </c>
      <c r="N29" s="262">
        <v>29839.32</v>
      </c>
      <c r="O29" s="262">
        <v>50667.76</v>
      </c>
      <c r="P29" s="164">
        <v>0</v>
      </c>
      <c r="Q29" s="164">
        <f t="shared" si="1"/>
        <v>80507.08</v>
      </c>
      <c r="R29" s="262">
        <v>40253.54</v>
      </c>
      <c r="S29" s="262">
        <v>40253.54</v>
      </c>
      <c r="T29" s="282">
        <f t="shared" si="7"/>
        <v>208065.56000000003</v>
      </c>
      <c r="U29" s="282">
        <f t="shared" si="7"/>
        <v>208065.56000000003</v>
      </c>
      <c r="V29" s="282">
        <f t="shared" si="7"/>
        <v>208065.56000000003</v>
      </c>
      <c r="W29" s="110"/>
      <c r="X29" s="282">
        <v>624196.68000000005</v>
      </c>
      <c r="Y29" s="27">
        <v>1</v>
      </c>
      <c r="Z29" s="28">
        <f t="shared" si="8"/>
        <v>850000</v>
      </c>
      <c r="AA29" s="28">
        <f t="shared" si="9"/>
        <v>0</v>
      </c>
      <c r="AB29" s="283" t="s">
        <v>50</v>
      </c>
      <c r="AD29" s="79"/>
      <c r="AE29" s="79"/>
      <c r="AF29" s="79"/>
    </row>
    <row r="30" spans="1:32" ht="30" x14ac:dyDescent="0.25">
      <c r="A30" s="19" t="s">
        <v>236</v>
      </c>
      <c r="B30" s="42" t="s">
        <v>65</v>
      </c>
      <c r="C30" s="21" t="s">
        <v>41</v>
      </c>
      <c r="D30" s="43" t="s">
        <v>111</v>
      </c>
      <c r="E30" s="167">
        <v>500000</v>
      </c>
      <c r="F30" s="32"/>
      <c r="G30" s="34"/>
      <c r="H30" s="24"/>
      <c r="I30" s="24"/>
      <c r="J30" s="24"/>
      <c r="K30" s="24"/>
      <c r="L30" s="34">
        <f t="shared" si="0"/>
        <v>0</v>
      </c>
      <c r="M30" s="262">
        <v>0</v>
      </c>
      <c r="N30" s="262">
        <v>0</v>
      </c>
      <c r="O30" s="262">
        <v>0</v>
      </c>
      <c r="P30" s="164">
        <v>0</v>
      </c>
      <c r="Q30" s="164">
        <f t="shared" si="1"/>
        <v>0</v>
      </c>
      <c r="R30" s="262">
        <v>0</v>
      </c>
      <c r="S30" s="262">
        <v>0</v>
      </c>
      <c r="T30" s="282">
        <f t="shared" si="7"/>
        <v>125000</v>
      </c>
      <c r="U30" s="282">
        <f t="shared" si="7"/>
        <v>125000</v>
      </c>
      <c r="V30" s="282">
        <f t="shared" si="7"/>
        <v>125000</v>
      </c>
      <c r="W30" s="110"/>
      <c r="X30" s="282">
        <v>375000</v>
      </c>
      <c r="Y30" s="27" t="str">
        <f t="shared" si="6"/>
        <v>0%</v>
      </c>
      <c r="Z30" s="272">
        <f t="shared" si="8"/>
        <v>0</v>
      </c>
      <c r="AA30" s="29">
        <f t="shared" si="9"/>
        <v>500000</v>
      </c>
      <c r="AB30" s="283" t="s">
        <v>50</v>
      </c>
      <c r="AD30" s="79"/>
      <c r="AE30" s="79"/>
      <c r="AF30" s="79"/>
    </row>
    <row r="31" spans="1:32" ht="30" x14ac:dyDescent="0.25">
      <c r="A31" s="19" t="s">
        <v>237</v>
      </c>
      <c r="B31" s="42" t="s">
        <v>65</v>
      </c>
      <c r="C31" s="21" t="s">
        <v>41</v>
      </c>
      <c r="D31" s="43" t="s">
        <v>113</v>
      </c>
      <c r="E31" s="167">
        <v>0</v>
      </c>
      <c r="F31" s="32"/>
      <c r="G31" s="34"/>
      <c r="H31" s="24"/>
      <c r="I31" s="24"/>
      <c r="J31" s="24"/>
      <c r="K31" s="24"/>
      <c r="L31" s="34">
        <f t="shared" si="0"/>
        <v>0</v>
      </c>
      <c r="M31" s="262">
        <v>0</v>
      </c>
      <c r="N31" s="262">
        <v>0</v>
      </c>
      <c r="O31" s="262">
        <v>0</v>
      </c>
      <c r="P31" s="262">
        <v>0</v>
      </c>
      <c r="Q31" s="262">
        <f t="shared" si="1"/>
        <v>0</v>
      </c>
      <c r="R31" s="262">
        <v>0</v>
      </c>
      <c r="S31" s="262">
        <v>0</v>
      </c>
      <c r="T31" s="282">
        <f t="shared" si="7"/>
        <v>0</v>
      </c>
      <c r="U31" s="282">
        <f t="shared" si="7"/>
        <v>0</v>
      </c>
      <c r="V31" s="282">
        <f t="shared" si="7"/>
        <v>0</v>
      </c>
      <c r="W31" s="110"/>
      <c r="X31" s="282">
        <v>0</v>
      </c>
      <c r="Y31" s="27" t="str">
        <f t="shared" si="6"/>
        <v>0%</v>
      </c>
      <c r="Z31" s="272">
        <f t="shared" si="8"/>
        <v>0</v>
      </c>
      <c r="AA31" s="29">
        <f t="shared" si="9"/>
        <v>0</v>
      </c>
      <c r="AB31" s="283" t="s">
        <v>50</v>
      </c>
      <c r="AD31" s="79"/>
      <c r="AE31" s="79"/>
      <c r="AF31" s="79"/>
    </row>
    <row r="32" spans="1:32" ht="30" x14ac:dyDescent="0.25">
      <c r="A32" s="19" t="s">
        <v>238</v>
      </c>
      <c r="B32" s="42" t="s">
        <v>65</v>
      </c>
      <c r="C32" s="21" t="s">
        <v>41</v>
      </c>
      <c r="D32" s="49" t="s">
        <v>115</v>
      </c>
      <c r="E32" s="167">
        <v>1100000</v>
      </c>
      <c r="F32" s="32"/>
      <c r="G32" s="34"/>
      <c r="H32" s="24"/>
      <c r="I32" s="24"/>
      <c r="J32" s="24"/>
      <c r="K32" s="24"/>
      <c r="L32" s="34">
        <f t="shared" si="0"/>
        <v>0</v>
      </c>
      <c r="M32" s="262">
        <v>0</v>
      </c>
      <c r="N32" s="262">
        <v>0</v>
      </c>
      <c r="O32" s="262">
        <v>0</v>
      </c>
      <c r="P32" s="262">
        <v>0</v>
      </c>
      <c r="Q32" s="262">
        <f t="shared" si="1"/>
        <v>0</v>
      </c>
      <c r="R32" s="262">
        <v>0</v>
      </c>
      <c r="S32" s="262">
        <v>0</v>
      </c>
      <c r="T32" s="282">
        <f t="shared" si="7"/>
        <v>366666.66666666669</v>
      </c>
      <c r="U32" s="282">
        <f t="shared" si="7"/>
        <v>366666.66666666669</v>
      </c>
      <c r="V32" s="282">
        <f t="shared" si="7"/>
        <v>366666.66666666669</v>
      </c>
      <c r="W32" s="110"/>
      <c r="X32" s="282">
        <v>1100000</v>
      </c>
      <c r="Y32" s="27" t="str">
        <f t="shared" si="6"/>
        <v>0%</v>
      </c>
      <c r="Z32" s="272">
        <f t="shared" si="8"/>
        <v>0</v>
      </c>
      <c r="AA32" s="29">
        <f t="shared" si="9"/>
        <v>1100000</v>
      </c>
      <c r="AB32" s="283" t="s">
        <v>50</v>
      </c>
      <c r="AD32" s="79"/>
      <c r="AE32" s="79"/>
      <c r="AF32" s="79"/>
    </row>
    <row r="33" spans="1:32" ht="30" x14ac:dyDescent="0.25">
      <c r="A33" s="19" t="s">
        <v>239</v>
      </c>
      <c r="B33" s="42" t="s">
        <v>65</v>
      </c>
      <c r="C33" s="21" t="s">
        <v>41</v>
      </c>
      <c r="D33" s="49" t="s">
        <v>117</v>
      </c>
      <c r="E33" s="167">
        <v>800000</v>
      </c>
      <c r="F33" s="32"/>
      <c r="G33" s="34"/>
      <c r="H33" s="24"/>
      <c r="I33" s="24"/>
      <c r="J33" s="24"/>
      <c r="K33" s="24"/>
      <c r="L33" s="34">
        <f t="shared" si="0"/>
        <v>0</v>
      </c>
      <c r="M33" s="262">
        <v>0</v>
      </c>
      <c r="N33" s="262">
        <v>12934.13</v>
      </c>
      <c r="O33" s="262">
        <v>55102.280000000006</v>
      </c>
      <c r="P33" s="164">
        <v>127328.87</v>
      </c>
      <c r="Q33" s="164">
        <f t="shared" si="1"/>
        <v>195365.28</v>
      </c>
      <c r="R33" s="164">
        <v>195365.28</v>
      </c>
      <c r="S33" s="156">
        <v>0</v>
      </c>
      <c r="T33" s="282">
        <f t="shared" si="7"/>
        <v>156191.84</v>
      </c>
      <c r="U33" s="282">
        <f t="shared" si="7"/>
        <v>156191.84</v>
      </c>
      <c r="V33" s="282">
        <f t="shared" si="7"/>
        <v>156191.84</v>
      </c>
      <c r="W33" s="110"/>
      <c r="X33" s="282">
        <v>468575.52</v>
      </c>
      <c r="Y33" s="27" t="str">
        <f t="shared" si="6"/>
        <v>0%</v>
      </c>
      <c r="Z33" s="272">
        <f t="shared" si="8"/>
        <v>0</v>
      </c>
      <c r="AA33" s="29">
        <f t="shared" si="9"/>
        <v>800000</v>
      </c>
      <c r="AB33" s="283" t="s">
        <v>50</v>
      </c>
      <c r="AD33" s="79"/>
      <c r="AE33" s="79"/>
      <c r="AF33" s="79"/>
    </row>
    <row r="34" spans="1:32" ht="30" x14ac:dyDescent="0.25">
      <c r="A34" s="19" t="s">
        <v>240</v>
      </c>
      <c r="B34" s="42" t="s">
        <v>68</v>
      </c>
      <c r="C34" s="21" t="s">
        <v>41</v>
      </c>
      <c r="D34" s="43" t="s">
        <v>119</v>
      </c>
      <c r="E34" s="167">
        <v>1300000</v>
      </c>
      <c r="F34" s="32"/>
      <c r="G34" s="34"/>
      <c r="H34" s="24"/>
      <c r="I34" s="24"/>
      <c r="J34" s="24"/>
      <c r="K34" s="24"/>
      <c r="L34" s="34">
        <f t="shared" si="0"/>
        <v>0</v>
      </c>
      <c r="M34" s="262">
        <v>0</v>
      </c>
      <c r="N34" s="262">
        <v>600000</v>
      </c>
      <c r="O34" s="262">
        <v>0</v>
      </c>
      <c r="P34" s="262"/>
      <c r="Q34" s="262">
        <f t="shared" si="1"/>
        <v>600000</v>
      </c>
      <c r="R34" s="262">
        <v>600000</v>
      </c>
      <c r="S34" s="262">
        <v>0</v>
      </c>
      <c r="T34" s="282">
        <f t="shared" si="7"/>
        <v>233333.33333333334</v>
      </c>
      <c r="U34" s="282">
        <f t="shared" si="7"/>
        <v>233333.33333333334</v>
      </c>
      <c r="V34" s="282">
        <f t="shared" si="7"/>
        <v>233333.33333333334</v>
      </c>
      <c r="W34" s="110"/>
      <c r="X34" s="282">
        <v>700000</v>
      </c>
      <c r="Y34" s="27">
        <f t="shared" si="6"/>
        <v>0.5</v>
      </c>
      <c r="Z34" s="272">
        <f t="shared" si="8"/>
        <v>650000</v>
      </c>
      <c r="AA34" s="29">
        <f t="shared" si="9"/>
        <v>650000</v>
      </c>
      <c r="AB34" s="308" t="s">
        <v>47</v>
      </c>
      <c r="AD34" s="79"/>
      <c r="AE34" s="79"/>
      <c r="AF34" s="79"/>
    </row>
    <row r="35" spans="1:32" ht="30" x14ac:dyDescent="0.25">
      <c r="A35" s="19" t="s">
        <v>241</v>
      </c>
      <c r="B35" s="42" t="s">
        <v>68</v>
      </c>
      <c r="C35" s="21" t="s">
        <v>58</v>
      </c>
      <c r="D35" s="43" t="s">
        <v>121</v>
      </c>
      <c r="E35" s="167">
        <v>600000</v>
      </c>
      <c r="F35" s="32"/>
      <c r="G35" s="34"/>
      <c r="H35" s="24"/>
      <c r="I35" s="24"/>
      <c r="J35" s="24"/>
      <c r="K35" s="24"/>
      <c r="L35" s="34">
        <f t="shared" si="0"/>
        <v>0</v>
      </c>
      <c r="M35" s="262">
        <v>0</v>
      </c>
      <c r="N35" s="262">
        <v>0</v>
      </c>
      <c r="O35" s="262">
        <v>0</v>
      </c>
      <c r="P35" s="262"/>
      <c r="Q35" s="262">
        <f t="shared" si="1"/>
        <v>0</v>
      </c>
      <c r="R35" s="262">
        <v>0</v>
      </c>
      <c r="S35" s="262">
        <v>0</v>
      </c>
      <c r="T35" s="282">
        <f t="shared" si="7"/>
        <v>200000</v>
      </c>
      <c r="U35" s="282">
        <f t="shared" si="7"/>
        <v>200000</v>
      </c>
      <c r="V35" s="282">
        <f t="shared" si="7"/>
        <v>200000</v>
      </c>
      <c r="W35" s="110"/>
      <c r="X35" s="282">
        <v>600000</v>
      </c>
      <c r="Y35" s="27" t="str">
        <f t="shared" si="6"/>
        <v>0%</v>
      </c>
      <c r="Z35" s="28">
        <f t="shared" si="8"/>
        <v>0</v>
      </c>
      <c r="AA35" s="28">
        <f t="shared" si="9"/>
        <v>600000</v>
      </c>
      <c r="AB35" s="283" t="s">
        <v>60</v>
      </c>
      <c r="AD35" s="79"/>
      <c r="AE35" s="79"/>
      <c r="AF35" s="79"/>
    </row>
    <row r="36" spans="1:32" x14ac:dyDescent="0.25">
      <c r="A36" s="19" t="s">
        <v>242</v>
      </c>
      <c r="B36" s="42" t="s">
        <v>68</v>
      </c>
      <c r="C36" s="43" t="s">
        <v>105</v>
      </c>
      <c r="D36" s="43" t="s">
        <v>123</v>
      </c>
      <c r="E36" s="247">
        <f>1000000+400000+400000+889000+311000+1495160</f>
        <v>4495160</v>
      </c>
      <c r="F36" s="32"/>
      <c r="G36" s="34"/>
      <c r="H36" s="24"/>
      <c r="I36" s="24"/>
      <c r="J36" s="24"/>
      <c r="K36" s="24"/>
      <c r="L36" s="34">
        <f t="shared" si="0"/>
        <v>0</v>
      </c>
      <c r="M36" s="262">
        <v>0</v>
      </c>
      <c r="N36" s="262">
        <v>246995</v>
      </c>
      <c r="O36" s="262">
        <v>23127.5</v>
      </c>
      <c r="P36" s="164">
        <v>255981.25</v>
      </c>
      <c r="Q36" s="164">
        <f t="shared" si="1"/>
        <v>526103.75</v>
      </c>
      <c r="R36" s="164">
        <v>263051.88</v>
      </c>
      <c r="S36" s="164">
        <v>263051.87</v>
      </c>
      <c r="T36" s="282">
        <f t="shared" si="7"/>
        <v>66305</v>
      </c>
      <c r="U36" s="282">
        <f t="shared" si="7"/>
        <v>66305</v>
      </c>
      <c r="V36" s="282">
        <f t="shared" si="7"/>
        <v>66305</v>
      </c>
      <c r="W36" s="110"/>
      <c r="X36" s="282">
        <v>198915</v>
      </c>
      <c r="Y36" s="27">
        <f t="shared" si="6"/>
        <v>0.5</v>
      </c>
      <c r="Z36" s="41">
        <f t="shared" si="8"/>
        <v>2247580</v>
      </c>
      <c r="AA36" s="249">
        <f t="shared" si="9"/>
        <v>2247580</v>
      </c>
      <c r="AB36" s="283" t="s">
        <v>47</v>
      </c>
      <c r="AD36" s="79"/>
      <c r="AE36" s="79"/>
      <c r="AF36" s="79"/>
    </row>
    <row r="37" spans="1:32" s="286" customFormat="1" ht="30" x14ac:dyDescent="0.25">
      <c r="A37" s="251" t="s">
        <v>243</v>
      </c>
      <c r="B37" s="315" t="s">
        <v>68</v>
      </c>
      <c r="C37" s="253" t="s">
        <v>41</v>
      </c>
      <c r="D37" s="316" t="s">
        <v>125</v>
      </c>
      <c r="E37" s="324">
        <v>0</v>
      </c>
      <c r="F37" s="318"/>
      <c r="G37" s="319"/>
      <c r="H37" s="257"/>
      <c r="I37" s="257"/>
      <c r="J37" s="257"/>
      <c r="K37" s="257"/>
      <c r="L37" s="319">
        <f t="shared" si="0"/>
        <v>0</v>
      </c>
      <c r="M37" s="250">
        <v>0</v>
      </c>
      <c r="N37" s="250">
        <v>0</v>
      </c>
      <c r="O37" s="250">
        <v>0</v>
      </c>
      <c r="P37" s="250">
        <v>0</v>
      </c>
      <c r="Q37" s="250">
        <f t="shared" si="1"/>
        <v>0</v>
      </c>
      <c r="R37" s="250">
        <v>0</v>
      </c>
      <c r="S37" s="250">
        <v>0</v>
      </c>
      <c r="T37" s="325">
        <f t="shared" si="7"/>
        <v>0</v>
      </c>
      <c r="U37" s="325">
        <f t="shared" si="7"/>
        <v>0</v>
      </c>
      <c r="V37" s="325">
        <f t="shared" si="7"/>
        <v>0</v>
      </c>
      <c r="W37" s="325"/>
      <c r="X37" s="325">
        <v>0</v>
      </c>
      <c r="Y37" s="258">
        <f t="shared" si="6"/>
        <v>0.5</v>
      </c>
      <c r="Z37" s="250">
        <v>0</v>
      </c>
      <c r="AA37" s="321">
        <f t="shared" si="9"/>
        <v>0</v>
      </c>
      <c r="AB37" s="322" t="s">
        <v>47</v>
      </c>
      <c r="AD37" s="287"/>
      <c r="AE37" s="287"/>
      <c r="AF37" s="287"/>
    </row>
    <row r="38" spans="1:32" s="286" customFormat="1" ht="30" x14ac:dyDescent="0.25">
      <c r="A38" s="251" t="s">
        <v>244</v>
      </c>
      <c r="B38" s="315" t="s">
        <v>80</v>
      </c>
      <c r="C38" s="253" t="s">
        <v>41</v>
      </c>
      <c r="D38" s="316" t="s">
        <v>127</v>
      </c>
      <c r="E38" s="324">
        <v>0</v>
      </c>
      <c r="F38" s="318"/>
      <c r="G38" s="319"/>
      <c r="H38" s="257"/>
      <c r="I38" s="257"/>
      <c r="J38" s="257"/>
      <c r="K38" s="257"/>
      <c r="L38" s="319">
        <f t="shared" si="0"/>
        <v>0</v>
      </c>
      <c r="M38" s="250">
        <v>0</v>
      </c>
      <c r="N38" s="250">
        <v>0</v>
      </c>
      <c r="O38" s="250">
        <v>0</v>
      </c>
      <c r="P38" s="250">
        <v>0</v>
      </c>
      <c r="Q38" s="250">
        <f t="shared" si="1"/>
        <v>0</v>
      </c>
      <c r="R38" s="250">
        <v>0</v>
      </c>
      <c r="S38" s="250">
        <v>0</v>
      </c>
      <c r="T38" s="325">
        <f t="shared" si="7"/>
        <v>0</v>
      </c>
      <c r="U38" s="325">
        <f t="shared" si="7"/>
        <v>0</v>
      </c>
      <c r="V38" s="325">
        <f t="shared" si="7"/>
        <v>0</v>
      </c>
      <c r="W38" s="325"/>
      <c r="X38" s="325">
        <v>0</v>
      </c>
      <c r="Y38" s="258" t="str">
        <f t="shared" si="6"/>
        <v>0%</v>
      </c>
      <c r="Z38" s="250">
        <f t="shared" si="8"/>
        <v>0</v>
      </c>
      <c r="AA38" s="321">
        <f t="shared" si="9"/>
        <v>0</v>
      </c>
      <c r="AB38" s="322" t="s">
        <v>50</v>
      </c>
      <c r="AD38" s="287"/>
      <c r="AE38" s="287"/>
      <c r="AF38" s="287"/>
    </row>
    <row r="39" spans="1:32" x14ac:dyDescent="0.25">
      <c r="A39" s="19" t="s">
        <v>245</v>
      </c>
      <c r="B39" s="42" t="s">
        <v>129</v>
      </c>
      <c r="C39" s="43" t="s">
        <v>105</v>
      </c>
      <c r="D39" s="43" t="s">
        <v>130</v>
      </c>
      <c r="E39" s="167">
        <v>1250000</v>
      </c>
      <c r="F39" s="32"/>
      <c r="G39" s="34"/>
      <c r="H39" s="24"/>
      <c r="I39" s="24"/>
      <c r="J39" s="24"/>
      <c r="K39" s="24"/>
      <c r="L39" s="34">
        <f t="shared" si="0"/>
        <v>0</v>
      </c>
      <c r="M39" s="262">
        <v>0</v>
      </c>
      <c r="N39" s="262">
        <v>0</v>
      </c>
      <c r="O39" s="262">
        <v>0</v>
      </c>
      <c r="P39" s="262">
        <v>0</v>
      </c>
      <c r="Q39" s="262">
        <f t="shared" si="1"/>
        <v>0</v>
      </c>
      <c r="R39" s="262">
        <v>0</v>
      </c>
      <c r="S39" s="156">
        <v>0</v>
      </c>
      <c r="T39" s="282">
        <f t="shared" si="7"/>
        <v>416666.66666666669</v>
      </c>
      <c r="U39" s="282">
        <f t="shared" si="7"/>
        <v>416666.66666666669</v>
      </c>
      <c r="V39" s="282">
        <f t="shared" si="7"/>
        <v>416666.66666666669</v>
      </c>
      <c r="W39" s="110"/>
      <c r="X39" s="282">
        <v>1250000</v>
      </c>
      <c r="Y39" s="27" t="str">
        <f t="shared" si="6"/>
        <v>0%</v>
      </c>
      <c r="Z39" s="272">
        <f t="shared" si="8"/>
        <v>0</v>
      </c>
      <c r="AA39" s="29">
        <f t="shared" si="9"/>
        <v>1250000</v>
      </c>
      <c r="AB39" s="283" t="s">
        <v>50</v>
      </c>
      <c r="AD39" s="79"/>
      <c r="AE39" s="79"/>
      <c r="AF39" s="79"/>
    </row>
    <row r="40" spans="1:32" x14ac:dyDescent="0.25">
      <c r="A40" s="43"/>
      <c r="B40" s="50"/>
      <c r="C40" s="51"/>
      <c r="D40" s="52" t="s">
        <v>131</v>
      </c>
      <c r="E40" s="274">
        <f t="shared" ref="E40:W40" si="10">SUM(E5:E39)</f>
        <v>135889249.07075</v>
      </c>
      <c r="F40" s="53">
        <f t="shared" si="10"/>
        <v>0</v>
      </c>
      <c r="G40" s="53">
        <f>SUM(G5:G39)</f>
        <v>62006292.880000003</v>
      </c>
      <c r="H40" s="53">
        <f t="shared" si="10"/>
        <v>970044.48</v>
      </c>
      <c r="I40" s="53">
        <f t="shared" si="10"/>
        <v>559461.07999999996</v>
      </c>
      <c r="J40" s="53">
        <f t="shared" si="10"/>
        <v>4185980.3699999996</v>
      </c>
      <c r="K40" s="53">
        <f t="shared" si="10"/>
        <v>3688475.3700000038</v>
      </c>
      <c r="L40" s="53">
        <f>SUM(L5:L39)</f>
        <v>9403961.3000000026</v>
      </c>
      <c r="M40" s="53">
        <f t="shared" si="10"/>
        <v>2969557.04</v>
      </c>
      <c r="N40" s="53">
        <f t="shared" si="10"/>
        <v>13829393.300000001</v>
      </c>
      <c r="O40" s="53">
        <f>SUM(O5:O39)</f>
        <v>5962315.2500000009</v>
      </c>
      <c r="P40" s="53">
        <f>SUM(P5:P39)</f>
        <v>7495597.1400000006</v>
      </c>
      <c r="Q40" s="53">
        <f>SUM(Q5:Q39)</f>
        <v>30256862.729999997</v>
      </c>
      <c r="R40" s="53">
        <f>SUM(R5:R39)</f>
        <v>48057266.850000009</v>
      </c>
      <c r="S40" s="53">
        <f>SUM(S5:S39)</f>
        <v>53579537.030000001</v>
      </c>
      <c r="T40" s="53">
        <f t="shared" si="10"/>
        <v>6361890.9466666654</v>
      </c>
      <c r="U40" s="53">
        <f t="shared" si="10"/>
        <v>6361890.9466666654</v>
      </c>
      <c r="V40" s="53">
        <f t="shared" si="10"/>
        <v>6361890.9466666654</v>
      </c>
      <c r="W40" s="53">
        <f t="shared" si="10"/>
        <v>0</v>
      </c>
      <c r="X40" s="53">
        <v>30183672.84</v>
      </c>
      <c r="Y40" s="53"/>
      <c r="Z40" s="53">
        <f>SUM(Z5:Z39)</f>
        <v>66672063.245828003</v>
      </c>
      <c r="AA40" s="53">
        <f>SUM(AA5:AA39)</f>
        <v>69217185.824921995</v>
      </c>
      <c r="AB40" s="53"/>
      <c r="AD40" s="79"/>
      <c r="AF40" s="79"/>
    </row>
    <row r="41" spans="1:32" x14ac:dyDescent="0.25">
      <c r="A41" s="43"/>
      <c r="B41" s="50" t="s">
        <v>2</v>
      </c>
      <c r="C41" s="51" t="s">
        <v>2</v>
      </c>
      <c r="D41" s="52" t="s">
        <v>132</v>
      </c>
      <c r="E41" s="269">
        <v>0</v>
      </c>
      <c r="F41" s="54"/>
      <c r="G41" s="55"/>
      <c r="H41" s="55"/>
      <c r="I41" s="56"/>
      <c r="J41" s="56"/>
      <c r="K41" s="53"/>
      <c r="L41" s="53"/>
      <c r="M41" s="53"/>
      <c r="N41" s="53"/>
      <c r="O41" s="53"/>
      <c r="P41" s="53"/>
      <c r="Q41" s="169">
        <v>0</v>
      </c>
      <c r="R41" s="53"/>
      <c r="S41" s="53"/>
      <c r="T41" s="53"/>
      <c r="U41" s="53"/>
      <c r="V41" s="53"/>
      <c r="W41" s="53"/>
      <c r="X41" s="166">
        <v>0</v>
      </c>
      <c r="Y41" s="53"/>
      <c r="Z41" s="53"/>
      <c r="AA41" s="53"/>
      <c r="AB41" s="53"/>
    </row>
    <row r="42" spans="1:32" x14ac:dyDescent="0.25">
      <c r="A42" s="60"/>
      <c r="B42" s="111"/>
      <c r="C42" s="112"/>
      <c r="D42" s="113" t="s">
        <v>174</v>
      </c>
      <c r="E42" s="275">
        <f>+E41+E40</f>
        <v>135889249.07075</v>
      </c>
      <c r="F42" s="114"/>
      <c r="G42" s="115">
        <f>+G40</f>
        <v>62006292.880000003</v>
      </c>
      <c r="H42" s="116"/>
      <c r="I42" s="117"/>
      <c r="J42" s="117"/>
      <c r="K42" s="100"/>
      <c r="L42" s="115">
        <f>+L40</f>
        <v>9403961.3000000026</v>
      </c>
      <c r="M42" s="100"/>
      <c r="N42" s="100"/>
      <c r="O42" s="100"/>
      <c r="P42" s="100"/>
      <c r="Q42" s="100">
        <f>+Q41+Q40</f>
        <v>30256862.729999997</v>
      </c>
      <c r="R42" s="100"/>
      <c r="S42" s="100"/>
      <c r="T42" s="100"/>
      <c r="U42" s="100"/>
      <c r="V42" s="100"/>
      <c r="W42" s="100"/>
      <c r="X42" s="100">
        <f>+X41+X40</f>
        <v>30183672.84</v>
      </c>
      <c r="Y42" s="100"/>
      <c r="Z42" s="100"/>
      <c r="AA42" s="100"/>
      <c r="AB42" s="100"/>
    </row>
    <row r="43" spans="1:32" s="74" customFormat="1" x14ac:dyDescent="0.25">
      <c r="A43" s="68"/>
      <c r="B43" s="61"/>
      <c r="C43" s="69"/>
      <c r="D43" s="63"/>
      <c r="E43" s="118" t="s">
        <v>175</v>
      </c>
      <c r="F43" s="64"/>
      <c r="G43" s="72"/>
      <c r="H43" s="72"/>
      <c r="I43" s="73"/>
      <c r="J43" s="73"/>
      <c r="K43" s="73"/>
      <c r="L43" s="73"/>
      <c r="M43" s="73"/>
      <c r="N43" s="73"/>
      <c r="O43" s="73"/>
      <c r="P43" s="73"/>
      <c r="Q43" s="73"/>
      <c r="R43" s="119">
        <f>+R40/(R40+S40)</f>
        <v>0.47283331446293808</v>
      </c>
      <c r="S43" s="119">
        <f>+S40/(R40+S40)</f>
        <v>0.52716668553706192</v>
      </c>
      <c r="T43" s="73"/>
      <c r="U43" s="73"/>
      <c r="V43" s="73"/>
      <c r="W43" s="332" t="s">
        <v>176</v>
      </c>
      <c r="X43" s="332"/>
      <c r="Y43" s="332"/>
      <c r="Z43" s="332"/>
      <c r="AA43" s="332"/>
      <c r="AB43" s="332"/>
    </row>
    <row r="44" spans="1:32" s="74" customFormat="1" x14ac:dyDescent="0.25">
      <c r="A44" s="68"/>
      <c r="B44" s="61"/>
      <c r="C44" s="69"/>
      <c r="D44" s="63">
        <v>4495160</v>
      </c>
      <c r="E44" s="120" t="s">
        <v>177</v>
      </c>
      <c r="F44" s="64"/>
      <c r="G44" s="121">
        <v>50.98</v>
      </c>
      <c r="H44" s="121"/>
      <c r="I44" s="121"/>
      <c r="J44" s="121"/>
      <c r="K44" s="73"/>
      <c r="L44" s="73"/>
      <c r="M44" s="73"/>
      <c r="N44" s="73"/>
      <c r="O44" s="73"/>
      <c r="P44" s="73">
        <f>+P40+O40+M40+N40</f>
        <v>30256862.73</v>
      </c>
      <c r="Q44" s="73"/>
      <c r="T44" s="73"/>
      <c r="U44" s="73"/>
      <c r="V44" s="73"/>
      <c r="W44" s="73"/>
      <c r="X44" s="73"/>
      <c r="Y44" s="73"/>
      <c r="Z44" s="73"/>
      <c r="AA44" s="73"/>
    </row>
    <row r="45" spans="1:32" s="74" customFormat="1" x14ac:dyDescent="0.25">
      <c r="A45" s="68"/>
      <c r="B45" s="61"/>
      <c r="C45" s="69"/>
      <c r="D45" s="312">
        <f>E36-D44</f>
        <v>0</v>
      </c>
      <c r="E45" s="120" t="s">
        <v>136</v>
      </c>
      <c r="F45" s="64"/>
      <c r="G45" s="121">
        <v>11.03</v>
      </c>
      <c r="H45" s="121"/>
      <c r="I45" s="121"/>
      <c r="J45" s="121"/>
      <c r="K45" s="73"/>
      <c r="L45" s="73"/>
      <c r="M45" s="73"/>
      <c r="N45" s="73"/>
      <c r="O45" s="73"/>
      <c r="P45" s="73">
        <f>+P44-Q40</f>
        <v>0</v>
      </c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32" s="74" customFormat="1" ht="15.75" thickBot="1" x14ac:dyDescent="0.3">
      <c r="A46" s="68"/>
      <c r="B46" s="69"/>
      <c r="C46" s="69"/>
      <c r="D46" s="63"/>
      <c r="E46" s="101"/>
      <c r="F46" s="64"/>
      <c r="G46" s="278">
        <f>SUM(G5:G39)</f>
        <v>62006292.880000003</v>
      </c>
      <c r="H46" s="278"/>
      <c r="I46" s="278"/>
      <c r="J46" s="278"/>
      <c r="K46" s="278"/>
      <c r="L46" s="278">
        <f>SUM(L5:L39)</f>
        <v>9403961.3000000026</v>
      </c>
      <c r="M46" s="278"/>
      <c r="N46" s="278"/>
      <c r="O46" s="278"/>
      <c r="P46" s="278"/>
      <c r="Q46" s="278">
        <f>SUM(Q5:Q39)</f>
        <v>30256862.729999997</v>
      </c>
      <c r="R46" s="278"/>
      <c r="S46" s="278"/>
      <c r="T46" s="278"/>
      <c r="U46" s="278"/>
      <c r="V46" s="278"/>
      <c r="W46" s="278"/>
      <c r="X46" s="278">
        <f>SUM(X5:X39)</f>
        <v>19085672.839999996</v>
      </c>
      <c r="Y46" s="278"/>
      <c r="Z46" s="280">
        <f>SUM(X40,Q40,L40,G40)</f>
        <v>131850789.75</v>
      </c>
      <c r="AA46" s="64">
        <f>SUM(Z5:AA39)</f>
        <v>135889249.07075</v>
      </c>
      <c r="AB46" s="279">
        <f>AA46-Z46</f>
        <v>4038459.3207499981</v>
      </c>
    </row>
    <row r="47" spans="1:32" s="74" customFormat="1" x14ac:dyDescent="0.25">
      <c r="A47" s="68"/>
      <c r="B47" s="69"/>
      <c r="C47" s="69"/>
      <c r="D47" s="122" t="s">
        <v>178</v>
      </c>
      <c r="E47" s="123">
        <v>140729124.67000002</v>
      </c>
      <c r="F47" s="123">
        <v>0</v>
      </c>
      <c r="G47" s="123">
        <v>62006292.880000003</v>
      </c>
      <c r="H47" s="123">
        <v>970044.48</v>
      </c>
      <c r="I47" s="123">
        <v>559461.08000000007</v>
      </c>
      <c r="J47" s="123">
        <v>4185980.37</v>
      </c>
      <c r="K47" s="123">
        <v>3850212.1100000031</v>
      </c>
      <c r="L47" s="123">
        <v>9565698.0400000066</v>
      </c>
      <c r="M47" s="123">
        <v>3135719.79</v>
      </c>
      <c r="N47" s="124">
        <v>13983901.299999999</v>
      </c>
      <c r="O47" s="101"/>
      <c r="P47" s="101"/>
      <c r="Q47" s="101"/>
      <c r="R47" s="101"/>
      <c r="S47" s="73"/>
      <c r="T47" s="73"/>
      <c r="U47" s="73"/>
      <c r="V47" s="73"/>
      <c r="W47" s="73"/>
      <c r="X47" s="73"/>
      <c r="Y47" s="73"/>
      <c r="Z47" s="73"/>
    </row>
    <row r="48" spans="1:32" s="74" customFormat="1" x14ac:dyDescent="0.25">
      <c r="A48" s="68"/>
      <c r="B48" s="268"/>
      <c r="C48" s="69"/>
      <c r="D48" s="125" t="s">
        <v>179</v>
      </c>
      <c r="E48" s="126">
        <f>+E47-E40</f>
        <v>4839875.5992500186</v>
      </c>
      <c r="F48" s="126"/>
      <c r="G48" s="126">
        <f t="shared" ref="G48:N48" si="11">+G47-G40</f>
        <v>0</v>
      </c>
      <c r="H48" s="126">
        <f t="shared" si="11"/>
        <v>0</v>
      </c>
      <c r="I48" s="126">
        <f t="shared" si="11"/>
        <v>0</v>
      </c>
      <c r="J48" s="126">
        <f t="shared" si="11"/>
        <v>0</v>
      </c>
      <c r="K48" s="126">
        <f t="shared" si="11"/>
        <v>161736.73999999929</v>
      </c>
      <c r="L48" s="126">
        <f t="shared" si="11"/>
        <v>161736.74000000395</v>
      </c>
      <c r="M48" s="126">
        <f t="shared" si="11"/>
        <v>166162.75</v>
      </c>
      <c r="N48" s="127">
        <f t="shared" si="11"/>
        <v>154507.99999999814</v>
      </c>
      <c r="O48" s="101"/>
      <c r="P48" s="101"/>
      <c r="Q48" s="101"/>
      <c r="R48" s="101"/>
      <c r="S48" s="73"/>
      <c r="T48" s="73"/>
      <c r="U48" s="73"/>
      <c r="V48" s="73"/>
      <c r="W48" s="73"/>
      <c r="X48" s="73"/>
      <c r="Y48" s="73"/>
      <c r="Z48" s="73"/>
    </row>
    <row r="49" spans="1:26" s="74" customFormat="1" ht="15.75" thickBot="1" x14ac:dyDescent="0.3">
      <c r="A49" s="68"/>
      <c r="B49" s="61"/>
      <c r="C49" s="69"/>
      <c r="D49" s="128"/>
      <c r="E49" s="129"/>
      <c r="F49" s="129"/>
      <c r="G49" s="130"/>
      <c r="H49" s="130"/>
      <c r="I49" s="130"/>
      <c r="J49" s="130"/>
      <c r="K49" s="130"/>
      <c r="L49" s="130"/>
      <c r="M49" s="130"/>
      <c r="N49" s="131"/>
      <c r="O49" s="101"/>
      <c r="P49" s="101"/>
      <c r="Q49" s="101"/>
      <c r="R49" s="101"/>
      <c r="S49" s="73"/>
      <c r="T49" s="73"/>
      <c r="U49" s="73"/>
      <c r="V49" s="73"/>
      <c r="W49" s="73"/>
      <c r="X49" s="73"/>
      <c r="Y49" s="73"/>
      <c r="Z49" s="73"/>
    </row>
    <row r="50" spans="1:26" s="74" customFormat="1" ht="15.75" thickBot="1" x14ac:dyDescent="0.3">
      <c r="A50" s="68"/>
      <c r="B50" s="61"/>
      <c r="C50" s="69"/>
      <c r="D50" s="63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73"/>
      <c r="T50" s="73"/>
      <c r="U50" s="73"/>
      <c r="V50" s="73"/>
      <c r="W50" s="73"/>
      <c r="X50" s="73"/>
      <c r="Y50" s="73"/>
      <c r="Z50" s="73"/>
    </row>
    <row r="51" spans="1:26" s="74" customFormat="1" x14ac:dyDescent="0.25">
      <c r="A51" s="68"/>
      <c r="B51" s="61"/>
      <c r="C51" s="69"/>
      <c r="D51" s="132" t="s">
        <v>180</v>
      </c>
      <c r="E51" s="133">
        <v>140129297.81844997</v>
      </c>
      <c r="F51" s="133"/>
      <c r="G51" s="133">
        <v>62007899.590000004</v>
      </c>
      <c r="H51" s="133">
        <v>970044.48</v>
      </c>
      <c r="I51" s="133">
        <v>559461.07999999996</v>
      </c>
      <c r="J51" s="133">
        <v>4185980.3699999996</v>
      </c>
      <c r="K51" s="133">
        <v>3688475.3700000038</v>
      </c>
      <c r="L51" s="133">
        <v>9403961.3000000026</v>
      </c>
      <c r="M51" s="133">
        <v>2961551.04</v>
      </c>
      <c r="N51" s="134">
        <v>13830197.060000001</v>
      </c>
      <c r="O51" s="134">
        <v>5536730.2800000003</v>
      </c>
      <c r="P51" s="285"/>
      <c r="Q51" s="101"/>
      <c r="R51" s="101"/>
      <c r="S51" s="73"/>
      <c r="T51" s="73"/>
      <c r="U51" s="73"/>
      <c r="V51" s="73"/>
      <c r="W51" s="73"/>
      <c r="X51" s="73"/>
      <c r="Y51" s="73"/>
      <c r="Z51" s="73"/>
    </row>
    <row r="52" spans="1:26" s="74" customFormat="1" x14ac:dyDescent="0.25">
      <c r="A52" s="68"/>
      <c r="B52" s="61"/>
      <c r="C52" s="69"/>
      <c r="D52" s="125"/>
      <c r="E52" s="126">
        <f>+E40-E51</f>
        <v>-4240048.747699976</v>
      </c>
      <c r="F52" s="126"/>
      <c r="G52" s="126">
        <f t="shared" ref="G52:O52" si="12">+G40-G51</f>
        <v>-1606.7100000008941</v>
      </c>
      <c r="H52" s="126">
        <f t="shared" si="12"/>
        <v>0</v>
      </c>
      <c r="I52" s="126">
        <f t="shared" si="12"/>
        <v>0</v>
      </c>
      <c r="J52" s="126">
        <f t="shared" si="12"/>
        <v>0</v>
      </c>
      <c r="K52" s="126">
        <f t="shared" si="12"/>
        <v>0</v>
      </c>
      <c r="L52" s="126">
        <f t="shared" si="12"/>
        <v>0</v>
      </c>
      <c r="M52" s="126">
        <f t="shared" si="12"/>
        <v>8006</v>
      </c>
      <c r="N52" s="127">
        <f t="shared" si="12"/>
        <v>-803.75999999977648</v>
      </c>
      <c r="O52" s="127">
        <f t="shared" si="12"/>
        <v>425584.97000000067</v>
      </c>
      <c r="P52" s="302"/>
      <c r="Q52" s="101"/>
      <c r="R52" s="101"/>
      <c r="S52" s="73"/>
      <c r="T52" s="73"/>
      <c r="U52" s="73"/>
      <c r="V52" s="73"/>
      <c r="W52" s="73"/>
      <c r="X52" s="73"/>
      <c r="Y52" s="73"/>
      <c r="Z52" s="73"/>
    </row>
    <row r="53" spans="1:26" s="74" customFormat="1" ht="15.75" thickBot="1" x14ac:dyDescent="0.3">
      <c r="A53" s="68"/>
      <c r="B53" s="61"/>
      <c r="C53" s="69"/>
      <c r="D53" s="128"/>
      <c r="E53" s="135" t="s">
        <v>181</v>
      </c>
      <c r="F53" s="129"/>
      <c r="G53" s="135" t="s">
        <v>182</v>
      </c>
      <c r="H53" s="130"/>
      <c r="I53" s="130"/>
      <c r="J53" s="130"/>
      <c r="K53" s="130"/>
      <c r="L53" s="130"/>
      <c r="M53" s="130"/>
      <c r="N53" s="130"/>
      <c r="O53" s="130"/>
      <c r="P53" s="303"/>
      <c r="Q53" s="101"/>
      <c r="R53" s="101"/>
      <c r="S53" s="73"/>
      <c r="T53" s="73"/>
      <c r="U53" s="73"/>
      <c r="V53" s="73"/>
      <c r="W53" s="73"/>
      <c r="X53" s="73"/>
      <c r="Y53" s="73"/>
      <c r="Z53" s="73"/>
    </row>
    <row r="54" spans="1:26" s="74" customFormat="1" ht="15.75" thickBot="1" x14ac:dyDescent="0.3">
      <c r="A54" s="68"/>
      <c r="B54" s="61"/>
      <c r="C54" s="69"/>
      <c r="D54" s="63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73"/>
      <c r="T54" s="73"/>
      <c r="U54" s="73"/>
      <c r="V54" s="73"/>
      <c r="W54" s="73"/>
      <c r="X54" s="73"/>
      <c r="Y54" s="73"/>
      <c r="Z54" s="73"/>
    </row>
    <row r="55" spans="1:26" s="74" customFormat="1" x14ac:dyDescent="0.25">
      <c r="A55" s="68"/>
      <c r="B55" s="61"/>
      <c r="C55" s="69"/>
      <c r="D55" s="132" t="s">
        <v>183</v>
      </c>
      <c r="E55" s="133">
        <v>140129297.81844997</v>
      </c>
      <c r="F55" s="133"/>
      <c r="G55" s="133">
        <v>50406310.439999998</v>
      </c>
      <c r="H55" s="133">
        <v>970044.48</v>
      </c>
      <c r="I55" s="133">
        <v>559461.07999999996</v>
      </c>
      <c r="J55" s="133">
        <v>4185980.3699999996</v>
      </c>
      <c r="K55" s="133">
        <v>3850212.1100000041</v>
      </c>
      <c r="L55" s="133">
        <v>9403961.3000000026</v>
      </c>
      <c r="M55" s="133">
        <v>2961551.04</v>
      </c>
      <c r="N55" s="134">
        <v>13830197.060000001</v>
      </c>
      <c r="O55" s="134">
        <v>5536730.2800000003</v>
      </c>
      <c r="P55" s="285"/>
      <c r="Q55" s="101"/>
      <c r="R55" s="101"/>
      <c r="S55" s="73"/>
      <c r="T55" s="73"/>
      <c r="U55" s="73"/>
      <c r="V55" s="73"/>
      <c r="W55" s="73"/>
      <c r="X55" s="73"/>
      <c r="Y55" s="73"/>
      <c r="Z55" s="73"/>
    </row>
    <row r="56" spans="1:26" s="74" customFormat="1" x14ac:dyDescent="0.25">
      <c r="A56" s="68"/>
      <c r="B56" s="61"/>
      <c r="C56" s="69"/>
      <c r="D56" s="125"/>
      <c r="E56" s="126">
        <f>+E40-E55</f>
        <v>-4240048.747699976</v>
      </c>
      <c r="F56" s="126"/>
      <c r="G56" s="126">
        <f t="shared" ref="G56:O56" si="13">+G40-G55</f>
        <v>11599982.440000005</v>
      </c>
      <c r="H56" s="126">
        <f t="shared" si="13"/>
        <v>0</v>
      </c>
      <c r="I56" s="126">
        <f t="shared" si="13"/>
        <v>0</v>
      </c>
      <c r="J56" s="126">
        <f t="shared" si="13"/>
        <v>0</v>
      </c>
      <c r="K56" s="126">
        <f t="shared" si="13"/>
        <v>-161736.74000000022</v>
      </c>
      <c r="L56" s="126">
        <f t="shared" si="13"/>
        <v>0</v>
      </c>
      <c r="M56" s="126">
        <f t="shared" si="13"/>
        <v>8006</v>
      </c>
      <c r="N56" s="126">
        <f t="shared" si="13"/>
        <v>-803.75999999977648</v>
      </c>
      <c r="O56" s="126">
        <f t="shared" si="13"/>
        <v>425584.97000000067</v>
      </c>
      <c r="P56" s="302"/>
      <c r="Q56" s="101"/>
      <c r="R56" s="101"/>
      <c r="S56" s="73"/>
      <c r="T56" s="73"/>
      <c r="U56" s="73"/>
      <c r="V56" s="73"/>
      <c r="W56" s="73"/>
      <c r="X56" s="73"/>
      <c r="Y56" s="73"/>
      <c r="Z56" s="73"/>
    </row>
    <row r="57" spans="1:26" s="74" customFormat="1" ht="15.75" thickBot="1" x14ac:dyDescent="0.3">
      <c r="A57" s="68"/>
      <c r="B57" s="61"/>
      <c r="C57" s="69"/>
      <c r="D57" s="128"/>
      <c r="E57" s="135" t="s">
        <v>181</v>
      </c>
      <c r="F57" s="129"/>
      <c r="G57" s="135"/>
      <c r="H57" s="130"/>
      <c r="I57" s="130"/>
      <c r="J57" s="130"/>
      <c r="K57" s="130"/>
      <c r="L57" s="130"/>
      <c r="M57" s="130"/>
      <c r="N57" s="130"/>
      <c r="O57" s="130"/>
      <c r="P57" s="303"/>
      <c r="Q57" s="101"/>
      <c r="R57" s="101"/>
      <c r="S57" s="73"/>
      <c r="T57" s="73"/>
      <c r="U57" s="73"/>
      <c r="V57" s="73"/>
      <c r="W57" s="73"/>
      <c r="X57" s="73"/>
      <c r="Y57" s="73"/>
      <c r="Z57" s="73"/>
    </row>
    <row r="58" spans="1:26" s="74" customFormat="1" ht="15.75" thickBot="1" x14ac:dyDescent="0.3">
      <c r="A58" s="68"/>
      <c r="B58" s="61"/>
      <c r="C58" s="69"/>
      <c r="D58" s="63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 t="s">
        <v>184</v>
      </c>
      <c r="R58" s="101" t="s">
        <v>185</v>
      </c>
      <c r="S58" s="73"/>
      <c r="T58" s="73"/>
      <c r="U58" s="73"/>
      <c r="V58" s="73"/>
      <c r="W58" s="73"/>
      <c r="X58" s="73"/>
      <c r="Y58" s="73"/>
      <c r="Z58" s="73"/>
    </row>
    <row r="59" spans="1:26" s="74" customFormat="1" x14ac:dyDescent="0.25">
      <c r="A59" s="68"/>
      <c r="B59" s="61"/>
      <c r="C59" s="69"/>
      <c r="D59" s="122" t="s">
        <v>186</v>
      </c>
      <c r="E59" s="123">
        <v>0</v>
      </c>
      <c r="F59" s="123">
        <v>0</v>
      </c>
      <c r="G59" s="123">
        <v>72479927.569999993</v>
      </c>
      <c r="H59" s="123"/>
      <c r="I59" s="123"/>
      <c r="J59" s="123">
        <v>0</v>
      </c>
      <c r="K59" s="123"/>
      <c r="L59" s="123">
        <v>-799783.86999999732</v>
      </c>
      <c r="M59" s="123">
        <v>12303655.300000001</v>
      </c>
      <c r="N59" s="124">
        <v>4194982.74</v>
      </c>
      <c r="O59" s="124">
        <f>5996249.65-634024.1</f>
        <v>5362225.5500000007</v>
      </c>
      <c r="P59" s="124"/>
      <c r="Q59" s="124">
        <v>22495187.690000001</v>
      </c>
      <c r="R59" s="124">
        <v>94175331.390000001</v>
      </c>
      <c r="S59" s="73"/>
      <c r="T59" s="73"/>
      <c r="U59" s="73"/>
      <c r="V59" s="73"/>
      <c r="W59" s="73"/>
      <c r="X59" s="73"/>
      <c r="Y59" s="73"/>
      <c r="Z59" s="73"/>
    </row>
    <row r="60" spans="1:26" s="74" customFormat="1" x14ac:dyDescent="0.25">
      <c r="A60" s="68"/>
      <c r="B60" s="61"/>
      <c r="C60" s="69"/>
      <c r="D60" s="125" t="s">
        <v>179</v>
      </c>
      <c r="E60" s="126">
        <f>+E59-E52</f>
        <v>4240048.747699976</v>
      </c>
      <c r="F60" s="126"/>
      <c r="G60" s="126">
        <f t="shared" ref="G60:O60" si="14">+G59-G40</f>
        <v>10473634.68999999</v>
      </c>
      <c r="H60" s="126">
        <f t="shared" si="14"/>
        <v>-970044.48</v>
      </c>
      <c r="I60" s="126">
        <f t="shared" si="14"/>
        <v>-559461.07999999996</v>
      </c>
      <c r="J60" s="126">
        <f t="shared" si="14"/>
        <v>-4185980.3699999996</v>
      </c>
      <c r="K60" s="126">
        <f t="shared" si="14"/>
        <v>-3688475.3700000038</v>
      </c>
      <c r="L60" s="126">
        <f t="shared" si="14"/>
        <v>-10203745.17</v>
      </c>
      <c r="M60" s="126">
        <f t="shared" si="14"/>
        <v>9334098.2600000016</v>
      </c>
      <c r="N60" s="126">
        <f t="shared" si="14"/>
        <v>-9634410.5600000005</v>
      </c>
      <c r="O60" s="126">
        <f t="shared" si="14"/>
        <v>-600089.70000000019</v>
      </c>
      <c r="P60" s="126"/>
      <c r="Q60" s="126">
        <f>+Q59-M40-N40-O40</f>
        <v>-266077.89999999944</v>
      </c>
      <c r="R60" s="126">
        <f>+R59-Q59-L40-G40</f>
        <v>269889.51999999583</v>
      </c>
      <c r="S60" s="73"/>
      <c r="T60" s="73"/>
      <c r="U60" s="73"/>
      <c r="V60" s="73"/>
      <c r="W60" s="73"/>
      <c r="X60" s="73"/>
      <c r="Y60" s="73"/>
      <c r="Z60" s="73"/>
    </row>
    <row r="61" spans="1:26" s="74" customFormat="1" ht="15.75" thickBot="1" x14ac:dyDescent="0.3">
      <c r="A61" s="68"/>
      <c r="B61" s="61"/>
      <c r="C61" s="69"/>
      <c r="D61" s="12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73"/>
      <c r="T61" s="73"/>
      <c r="U61" s="73"/>
      <c r="V61" s="73"/>
      <c r="W61" s="73"/>
      <c r="X61" s="73"/>
      <c r="Y61" s="73"/>
      <c r="Z61" s="73"/>
    </row>
    <row r="62" spans="1:26" s="74" customFormat="1" x14ac:dyDescent="0.25">
      <c r="A62" s="68"/>
      <c r="B62" s="61"/>
      <c r="C62" s="69"/>
      <c r="D62" s="63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73"/>
      <c r="T62" s="73"/>
      <c r="U62" s="73"/>
      <c r="V62" s="73"/>
      <c r="W62" s="73"/>
      <c r="X62" s="73"/>
      <c r="Y62" s="73"/>
      <c r="Z62" s="73"/>
    </row>
    <row r="63" spans="1:26" s="74" customFormat="1" x14ac:dyDescent="0.25">
      <c r="A63" s="68"/>
      <c r="B63" s="61"/>
      <c r="C63" s="69"/>
      <c r="D63" s="63"/>
      <c r="F63" s="101"/>
      <c r="G63" s="101"/>
      <c r="H63" s="101"/>
      <c r="I63" s="101"/>
      <c r="J63" s="101"/>
      <c r="K63" s="101"/>
      <c r="L63" s="101"/>
      <c r="M63" s="101"/>
      <c r="N63" s="101" t="s">
        <v>187</v>
      </c>
      <c r="Q63" s="101">
        <f>+Q59</f>
        <v>22495187.690000001</v>
      </c>
      <c r="R63" s="101"/>
      <c r="S63" s="73"/>
      <c r="T63" s="73"/>
      <c r="U63" s="73"/>
      <c r="V63" s="73"/>
      <c r="W63" s="73"/>
      <c r="X63" s="73"/>
      <c r="Y63" s="73"/>
      <c r="Z63" s="73"/>
    </row>
    <row r="64" spans="1:26" s="74" customFormat="1" x14ac:dyDescent="0.25">
      <c r="A64" s="68"/>
      <c r="B64" s="61"/>
      <c r="C64" s="69"/>
      <c r="D64" s="63"/>
      <c r="E64" s="101"/>
      <c r="F64" s="101"/>
      <c r="G64" s="101"/>
      <c r="H64" s="101"/>
      <c r="I64" s="101"/>
      <c r="J64" s="101"/>
      <c r="K64" s="101"/>
      <c r="L64" s="101"/>
      <c r="M64" s="101"/>
      <c r="Q64" s="74" t="s">
        <v>188</v>
      </c>
      <c r="R64" s="74" t="s">
        <v>189</v>
      </c>
      <c r="T64" s="73"/>
      <c r="U64" s="73"/>
      <c r="V64" s="73"/>
      <c r="W64" s="73"/>
      <c r="X64" s="73"/>
      <c r="Y64" s="73"/>
      <c r="Z64" s="73"/>
    </row>
    <row r="65" spans="1:29" s="74" customFormat="1" x14ac:dyDescent="0.25">
      <c r="A65" s="68"/>
      <c r="B65" s="61"/>
      <c r="C65" s="69"/>
      <c r="D65" s="63"/>
      <c r="E65" s="101"/>
      <c r="F65" s="101"/>
      <c r="G65" s="101"/>
      <c r="H65" s="101"/>
      <c r="I65" s="101"/>
      <c r="J65" s="101"/>
      <c r="K65" s="101"/>
      <c r="L65" s="101"/>
      <c r="M65" s="101"/>
      <c r="N65" t="s">
        <v>190</v>
      </c>
      <c r="O65" s="136" t="s">
        <v>191</v>
      </c>
      <c r="P65" s="136"/>
      <c r="Q65" s="101">
        <v>80507.08</v>
      </c>
      <c r="R65" s="101"/>
      <c r="T65" s="73"/>
      <c r="U65" s="73"/>
      <c r="V65" s="73"/>
      <c r="W65" s="73"/>
      <c r="X65" s="73"/>
      <c r="Y65" s="73"/>
      <c r="Z65" s="73"/>
    </row>
    <row r="66" spans="1:29" s="74" customFormat="1" x14ac:dyDescent="0.25">
      <c r="A66" s="68"/>
      <c r="B66" s="61"/>
      <c r="C66" s="69"/>
      <c r="D66" s="63"/>
      <c r="E66" s="101"/>
      <c r="F66" s="101"/>
      <c r="G66" s="101"/>
      <c r="H66" s="101"/>
      <c r="I66" s="101"/>
      <c r="J66" s="101"/>
      <c r="K66" s="101"/>
      <c r="L66" s="101"/>
      <c r="M66" s="101"/>
      <c r="N66" t="s">
        <v>190</v>
      </c>
      <c r="O66" s="136" t="s">
        <v>192</v>
      </c>
      <c r="P66" s="136"/>
      <c r="Q66" s="101"/>
      <c r="R66" s="101">
        <v>1524.18</v>
      </c>
      <c r="T66" s="73"/>
      <c r="U66" s="73"/>
      <c r="V66" s="73"/>
      <c r="W66" s="73"/>
      <c r="X66" s="73"/>
      <c r="Y66" s="73"/>
      <c r="Z66" s="73"/>
    </row>
    <row r="67" spans="1:29" s="74" customFormat="1" x14ac:dyDescent="0.25">
      <c r="A67" s="68"/>
      <c r="B67" s="61"/>
      <c r="C67" s="69"/>
      <c r="D67" s="63"/>
      <c r="E67" s="101">
        <v>3000000</v>
      </c>
      <c r="F67" s="101"/>
      <c r="G67" s="101"/>
      <c r="H67" s="101"/>
      <c r="I67" s="101"/>
      <c r="J67" s="101"/>
      <c r="K67" s="101"/>
      <c r="L67" s="101"/>
      <c r="M67" s="101"/>
      <c r="N67" s="101" t="s">
        <v>193</v>
      </c>
      <c r="O67" s="137" t="s">
        <v>194</v>
      </c>
      <c r="P67" s="137"/>
      <c r="R67" s="138">
        <v>2011.85</v>
      </c>
      <c r="S67" s="73"/>
      <c r="T67" s="73"/>
      <c r="U67" s="73"/>
      <c r="V67" s="73"/>
      <c r="W67" s="73"/>
      <c r="X67" s="73"/>
      <c r="Y67" s="73"/>
      <c r="Z67" s="73"/>
    </row>
    <row r="68" spans="1:29" s="74" customFormat="1" x14ac:dyDescent="0.25">
      <c r="A68" s="68"/>
      <c r="B68" s="61"/>
      <c r="C68" s="69"/>
      <c r="D68" s="63"/>
      <c r="E68" s="101">
        <f>E67-E36</f>
        <v>-1495160</v>
      </c>
      <c r="F68" s="101"/>
      <c r="G68" s="101"/>
      <c r="H68" s="101"/>
      <c r="I68" s="101"/>
      <c r="J68" s="101"/>
      <c r="K68" s="101"/>
      <c r="L68" s="101"/>
      <c r="M68" s="101"/>
      <c r="N68" s="101" t="s">
        <v>193</v>
      </c>
      <c r="O68" s="136" t="s">
        <v>195</v>
      </c>
      <c r="P68" s="136"/>
      <c r="Q68" s="101"/>
      <c r="R68" s="101">
        <v>3725.25</v>
      </c>
      <c r="S68" s="73"/>
      <c r="T68" s="73"/>
      <c r="U68" s="73"/>
      <c r="V68" s="73"/>
      <c r="W68" s="73"/>
      <c r="X68" s="73"/>
      <c r="Y68" s="73"/>
      <c r="Z68" s="73"/>
    </row>
    <row r="69" spans="1:29" s="74" customFormat="1" x14ac:dyDescent="0.25">
      <c r="A69" s="68"/>
      <c r="B69" s="61"/>
      <c r="C69" s="69"/>
      <c r="D69" s="63"/>
      <c r="E69" s="101"/>
      <c r="F69" s="101"/>
      <c r="G69" s="101"/>
      <c r="H69" s="101"/>
      <c r="I69" s="101"/>
      <c r="J69" s="101"/>
      <c r="K69" s="101"/>
      <c r="L69" s="101"/>
      <c r="M69" s="101"/>
      <c r="N69" s="101" t="s">
        <v>193</v>
      </c>
      <c r="O69" s="136" t="s">
        <v>196</v>
      </c>
      <c r="P69" s="136"/>
      <c r="Q69" s="101"/>
      <c r="R69" s="101">
        <v>2490.86</v>
      </c>
      <c r="S69" s="73"/>
      <c r="T69" s="73"/>
      <c r="U69" s="73"/>
      <c r="V69" s="73"/>
      <c r="W69" s="73"/>
      <c r="X69" s="73"/>
      <c r="Y69" s="73"/>
      <c r="Z69" s="73"/>
    </row>
    <row r="70" spans="1:29" s="74" customFormat="1" x14ac:dyDescent="0.25">
      <c r="A70" s="68"/>
      <c r="B70" s="61"/>
      <c r="C70" s="69"/>
      <c r="D70" s="63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Q70" s="75">
        <f>+SUM(Q65:Q69)</f>
        <v>80507.08</v>
      </c>
      <c r="R70" s="75">
        <f>+SUM(R65:R69)</f>
        <v>9752.14</v>
      </c>
      <c r="S70" s="73"/>
      <c r="T70" s="73"/>
      <c r="U70" s="73"/>
      <c r="V70" s="73"/>
      <c r="W70" s="73"/>
      <c r="X70" s="73"/>
      <c r="Y70" s="73"/>
      <c r="Z70" s="73"/>
    </row>
    <row r="71" spans="1:29" s="74" customFormat="1" x14ac:dyDescent="0.25">
      <c r="A71" s="68"/>
      <c r="B71" s="61"/>
      <c r="C71" s="69"/>
      <c r="D71" s="63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73" t="s">
        <v>197</v>
      </c>
      <c r="P71" s="73"/>
      <c r="Q71" s="73"/>
      <c r="R71" s="101"/>
      <c r="S71" s="73"/>
      <c r="T71" s="73"/>
      <c r="U71" s="73"/>
      <c r="V71" s="73"/>
      <c r="W71" s="73"/>
      <c r="X71" s="73"/>
      <c r="Y71" s="73"/>
      <c r="Z71" s="73"/>
    </row>
    <row r="72" spans="1:29" s="74" customFormat="1" x14ac:dyDescent="0.25">
      <c r="A72" s="68"/>
      <c r="B72" s="61"/>
      <c r="C72" s="69"/>
      <c r="D72" s="63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t="s">
        <v>190</v>
      </c>
      <c r="P72"/>
      <c r="Q72" s="73">
        <v>72472.62</v>
      </c>
      <c r="R72" s="101"/>
      <c r="S72" s="73"/>
      <c r="T72" s="73"/>
      <c r="U72" s="73"/>
      <c r="V72" s="73"/>
      <c r="W72" s="73"/>
      <c r="X72" s="73"/>
      <c r="Y72" s="73"/>
      <c r="Z72" s="73"/>
    </row>
    <row r="73" spans="1:29" s="74" customFormat="1" x14ac:dyDescent="0.25">
      <c r="A73" s="68"/>
      <c r="B73" s="61"/>
      <c r="C73" s="69"/>
      <c r="D73" s="63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 t="s">
        <v>193</v>
      </c>
      <c r="P73" s="101"/>
      <c r="Q73" s="73">
        <v>-237551.63</v>
      </c>
      <c r="R73" s="101"/>
      <c r="S73" s="73"/>
      <c r="T73" s="73"/>
      <c r="U73" s="73"/>
      <c r="V73" s="73"/>
      <c r="W73" s="73"/>
      <c r="X73" s="73"/>
      <c r="Y73" s="73"/>
      <c r="Z73" s="73"/>
    </row>
    <row r="74" spans="1:29" s="74" customFormat="1" x14ac:dyDescent="0.25">
      <c r="A74" s="68"/>
      <c r="B74" s="61"/>
      <c r="C74" s="69"/>
      <c r="D74" s="63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>
        <f>+Q73+Q72</f>
        <v>-165079.01</v>
      </c>
      <c r="R74" s="101"/>
      <c r="S74" s="73"/>
      <c r="T74" s="73"/>
      <c r="U74" s="73"/>
      <c r="V74" s="73"/>
      <c r="W74" s="73"/>
      <c r="X74" s="73"/>
      <c r="Y74" s="73"/>
      <c r="Z74" s="73"/>
    </row>
    <row r="75" spans="1:29" s="74" customFormat="1" x14ac:dyDescent="0.25">
      <c r="A75" s="68"/>
      <c r="B75" s="61"/>
      <c r="C75" s="69"/>
      <c r="D75" s="63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>
        <f>+Q74+Q60</f>
        <v>-431156.90999999945</v>
      </c>
      <c r="R75" s="101" t="s">
        <v>198</v>
      </c>
      <c r="S75" s="73"/>
      <c r="T75" s="73"/>
      <c r="U75" s="73"/>
      <c r="V75" s="73"/>
      <c r="W75" s="73"/>
      <c r="X75" s="73"/>
      <c r="Y75" s="73"/>
      <c r="Z75" s="73"/>
    </row>
    <row r="76" spans="1:29" s="74" customFormat="1" x14ac:dyDescent="0.25">
      <c r="A76" s="68"/>
      <c r="B76" s="61"/>
      <c r="C76" s="69"/>
      <c r="D76" s="63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73"/>
      <c r="T76" s="73"/>
      <c r="U76" s="73"/>
      <c r="V76" s="73"/>
      <c r="W76" s="73"/>
      <c r="X76" s="73"/>
      <c r="Y76" s="101">
        <f>+'July 24 CMS Report in $M '!Z40*1000000</f>
        <v>66672063.245828003</v>
      </c>
      <c r="Z76" s="73"/>
    </row>
    <row r="77" spans="1:29" s="74" customFormat="1" x14ac:dyDescent="0.25">
      <c r="A77" s="68"/>
      <c r="B77" s="61"/>
      <c r="C77" s="69"/>
      <c r="D77" s="63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 t="s">
        <v>199</v>
      </c>
      <c r="P77" s="101"/>
      <c r="Q77" s="101">
        <v>-131634.12</v>
      </c>
      <c r="R77" s="101"/>
      <c r="S77" s="73"/>
      <c r="T77" s="73"/>
      <c r="U77" s="73"/>
      <c r="V77" s="73"/>
      <c r="W77" s="73"/>
      <c r="X77" s="73"/>
      <c r="Y77" s="101">
        <f>+Z40</f>
        <v>66672063.245828003</v>
      </c>
      <c r="Z77" s="73"/>
    </row>
    <row r="78" spans="1:29" s="74" customFormat="1" x14ac:dyDescent="0.25">
      <c r="A78" s="68"/>
      <c r="B78" s="61"/>
      <c r="C78" s="69"/>
      <c r="D78" s="63" t="s">
        <v>200</v>
      </c>
      <c r="E78" s="101">
        <f>+'July 24 CMS Report in $M '!E40*1000000</f>
        <v>135889249.07075</v>
      </c>
      <c r="F78" s="101"/>
      <c r="G78" s="101">
        <f>+'July 24 CMS Report in $M '!G40*1000000</f>
        <v>62006292.880000003</v>
      </c>
      <c r="H78" s="101">
        <f>+'July 24 CMS Report in $M '!H40*1000000</f>
        <v>970044.48</v>
      </c>
      <c r="I78" s="101">
        <f>+'July 24 CMS Report in $M '!I40*1000000</f>
        <v>559461.08000000007</v>
      </c>
      <c r="J78" s="101">
        <f>+'July 24 CMS Report in $M '!J40*1000000</f>
        <v>4185980.37</v>
      </c>
      <c r="K78" s="101">
        <f>+'July 24 CMS Report in $M '!K40*1000000</f>
        <v>3688475.3700000029</v>
      </c>
      <c r="L78" s="101">
        <f>+'July 24 CMS Report in $M '!L40*1000000</f>
        <v>9403961.3000000063</v>
      </c>
      <c r="M78" s="101">
        <f>+'July 24 CMS Report in $M '!M40*1000000</f>
        <v>2969557.04</v>
      </c>
      <c r="N78" s="101">
        <f>+'July 24 CMS Report in $M '!N40*1000000</f>
        <v>13829393.299999999</v>
      </c>
      <c r="O78" s="101">
        <f>+'July 24 CMS Report in $M '!O40*1000000</f>
        <v>5962315.2500000009</v>
      </c>
      <c r="P78" s="101">
        <f>+'July 24 CMS Report in $M '!P40*1000000</f>
        <v>7495597.1399999997</v>
      </c>
      <c r="Q78" s="101">
        <f>+'July 24 CMS Report in $M '!R40*1000000</f>
        <v>48057266.849999994</v>
      </c>
      <c r="R78" s="101">
        <f>+'July 24 CMS Report in $M '!S40*1000000</f>
        <v>53579537.030000001</v>
      </c>
      <c r="S78" s="101">
        <f>+'July 24 CMS Report in $M '!Q40*1000000</f>
        <v>30256862.73</v>
      </c>
      <c r="T78" s="101">
        <f>+'July 24 CMS Report in $M '!T40*1000000</f>
        <v>6361890.9466666663</v>
      </c>
      <c r="U78" s="101">
        <f>+'July 24 CMS Report in $M '!U40*1000000</f>
        <v>6361890.9466666663</v>
      </c>
      <c r="V78" s="101">
        <f>+'July 24 CMS Report in $M '!V40*1000000</f>
        <v>6361890.9466666663</v>
      </c>
      <c r="W78" s="101">
        <f>+'July 24 CMS Report in $M '!W40*1000000</f>
        <v>0</v>
      </c>
      <c r="X78" s="101">
        <f>+'July 24 CMS Report in $M '!X40*1000000</f>
        <v>19085672.84</v>
      </c>
      <c r="Y78" s="101">
        <f>+'July 24 CMS Report in $M '!Y40*1000000</f>
        <v>0</v>
      </c>
      <c r="Z78" s="101">
        <f>+Y77-Y76</f>
        <v>0</v>
      </c>
      <c r="AA78" s="101">
        <f>+'July 24 CMS Report in $M '!AA40*1000000</f>
        <v>69217185.824921995</v>
      </c>
      <c r="AC78" s="101">
        <f>+'July 24 CMS Report in $M '!AB40*1000000</f>
        <v>0</v>
      </c>
    </row>
    <row r="79" spans="1:29" s="74" customFormat="1" x14ac:dyDescent="0.25">
      <c r="A79" s="68"/>
      <c r="B79" s="61"/>
      <c r="C79" s="69"/>
      <c r="D79" s="63"/>
      <c r="E79" s="101">
        <f>+E40</f>
        <v>135889249.07075</v>
      </c>
      <c r="F79" s="101"/>
      <c r="G79" s="101">
        <f t="shared" ref="G79:O79" si="15">+G40</f>
        <v>62006292.880000003</v>
      </c>
      <c r="H79" s="101">
        <f t="shared" si="15"/>
        <v>970044.48</v>
      </c>
      <c r="I79" s="101">
        <f t="shared" si="15"/>
        <v>559461.07999999996</v>
      </c>
      <c r="J79" s="101">
        <f t="shared" si="15"/>
        <v>4185980.3699999996</v>
      </c>
      <c r="K79" s="101">
        <f t="shared" si="15"/>
        <v>3688475.3700000038</v>
      </c>
      <c r="L79" s="101">
        <f t="shared" si="15"/>
        <v>9403961.3000000026</v>
      </c>
      <c r="M79" s="101">
        <f t="shared" si="15"/>
        <v>2969557.04</v>
      </c>
      <c r="N79" s="101">
        <f t="shared" si="15"/>
        <v>13829393.300000001</v>
      </c>
      <c r="O79" s="101">
        <f t="shared" si="15"/>
        <v>5962315.2500000009</v>
      </c>
      <c r="P79" s="101">
        <f>+P40</f>
        <v>7495597.1400000006</v>
      </c>
      <c r="Q79" s="101">
        <f>+R40</f>
        <v>48057266.850000009</v>
      </c>
      <c r="R79" s="101">
        <f>+S40</f>
        <v>53579537.030000001</v>
      </c>
      <c r="S79" s="101">
        <f>+Q40</f>
        <v>30256862.729999997</v>
      </c>
      <c r="T79" s="101">
        <f t="shared" ref="T79:Y79" si="16">+T40</f>
        <v>6361890.9466666654</v>
      </c>
      <c r="U79" s="101">
        <f t="shared" si="16"/>
        <v>6361890.9466666654</v>
      </c>
      <c r="V79" s="101">
        <f t="shared" si="16"/>
        <v>6361890.9466666654</v>
      </c>
      <c r="W79" s="101">
        <f t="shared" si="16"/>
        <v>0</v>
      </c>
      <c r="X79" s="101">
        <f t="shared" si="16"/>
        <v>30183672.84</v>
      </c>
      <c r="Y79" s="101">
        <f t="shared" si="16"/>
        <v>0</v>
      </c>
      <c r="Z79" s="73"/>
      <c r="AA79" s="101">
        <f>+AA40</f>
        <v>69217185.824921995</v>
      </c>
      <c r="AC79" s="101">
        <f>+AB40</f>
        <v>0</v>
      </c>
    </row>
    <row r="80" spans="1:29" s="74" customFormat="1" x14ac:dyDescent="0.25">
      <c r="A80" s="68"/>
      <c r="B80" s="61"/>
      <c r="C80" s="69"/>
      <c r="D80" s="63"/>
      <c r="E80" s="101">
        <f>+E79-E78</f>
        <v>0</v>
      </c>
      <c r="F80" s="64"/>
      <c r="G80" s="101">
        <f>+G79-G78</f>
        <v>0</v>
      </c>
      <c r="H80" s="101">
        <f t="shared" ref="H80:O80" si="17">+H79-H78</f>
        <v>0</v>
      </c>
      <c r="I80" s="101">
        <f t="shared" si="17"/>
        <v>0</v>
      </c>
      <c r="J80" s="101">
        <f t="shared" si="17"/>
        <v>0</v>
      </c>
      <c r="K80" s="101">
        <f t="shared" si="17"/>
        <v>0</v>
      </c>
      <c r="L80" s="101">
        <f t="shared" si="17"/>
        <v>0</v>
      </c>
      <c r="M80" s="101">
        <f t="shared" si="17"/>
        <v>0</v>
      </c>
      <c r="N80" s="101">
        <f t="shared" si="17"/>
        <v>0</v>
      </c>
      <c r="O80" s="101">
        <f t="shared" si="17"/>
        <v>0</v>
      </c>
      <c r="P80" s="101">
        <f t="shared" ref="P80:Y80" si="18">+P79-P78</f>
        <v>0</v>
      </c>
      <c r="Q80" s="101">
        <f t="shared" si="18"/>
        <v>0</v>
      </c>
      <c r="R80" s="101">
        <f t="shared" si="18"/>
        <v>0</v>
      </c>
      <c r="S80" s="101">
        <f t="shared" si="18"/>
        <v>0</v>
      </c>
      <c r="T80" s="101">
        <f t="shared" si="18"/>
        <v>0</v>
      </c>
      <c r="U80" s="101">
        <f t="shared" si="18"/>
        <v>0</v>
      </c>
      <c r="V80" s="101">
        <f t="shared" si="18"/>
        <v>0</v>
      </c>
      <c r="W80" s="101">
        <f t="shared" si="18"/>
        <v>0</v>
      </c>
      <c r="X80" s="101">
        <f t="shared" si="18"/>
        <v>11098000</v>
      </c>
      <c r="Y80" s="101">
        <f t="shared" si="18"/>
        <v>0</v>
      </c>
      <c r="Z80" s="73"/>
      <c r="AA80" s="101">
        <f>+AA79-AA78</f>
        <v>0</v>
      </c>
      <c r="AC80" s="101">
        <f>+AC79-AC78</f>
        <v>0</v>
      </c>
    </row>
    <row r="81" spans="1:27" s="74" customFormat="1" x14ac:dyDescent="0.25">
      <c r="A81" s="68"/>
      <c r="B81" s="61"/>
      <c r="C81" s="69"/>
      <c r="D81" s="63"/>
      <c r="F81" s="64"/>
      <c r="G81" s="121"/>
      <c r="H81" s="121"/>
      <c r="I81" s="121"/>
      <c r="J81" s="121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spans="1:27" s="74" customFormat="1" x14ac:dyDescent="0.25">
      <c r="A82" s="68"/>
      <c r="B82" s="61"/>
      <c r="C82" s="69"/>
      <c r="D82" s="63"/>
      <c r="E82" s="120"/>
      <c r="F82" s="64"/>
      <c r="G82" s="121"/>
      <c r="H82" s="121"/>
      <c r="I82" s="121"/>
      <c r="J82" s="121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/>
      <c r="AA82" s="73"/>
    </row>
    <row r="83" spans="1:27" s="74" customFormat="1" x14ac:dyDescent="0.25">
      <c r="A83" s="68"/>
      <c r="B83" s="61"/>
      <c r="C83" s="69"/>
      <c r="D83" s="63"/>
      <c r="E83" s="64"/>
      <c r="F83" s="64"/>
      <c r="G83" s="72"/>
      <c r="H83" s="72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/>
      <c r="AA83" s="73"/>
    </row>
    <row r="84" spans="1:27" hidden="1" x14ac:dyDescent="0.25">
      <c r="G84" s="139">
        <f t="shared" ref="G84:N84" si="19">+G40/1000000</f>
        <v>62.006292880000004</v>
      </c>
      <c r="H84" s="139">
        <f t="shared" si="19"/>
        <v>0.97004447999999999</v>
      </c>
      <c r="I84" s="139">
        <f t="shared" si="19"/>
        <v>0.55946107999999994</v>
      </c>
      <c r="J84" s="139">
        <f t="shared" si="19"/>
        <v>4.1859803699999993</v>
      </c>
      <c r="K84" s="139">
        <f t="shared" si="19"/>
        <v>3.6884753700000039</v>
      </c>
      <c r="L84" s="139">
        <f t="shared" si="19"/>
        <v>9.4039613000000024</v>
      </c>
      <c r="M84" s="139">
        <f t="shared" si="19"/>
        <v>2.9695570400000002</v>
      </c>
      <c r="N84" s="139">
        <f t="shared" si="19"/>
        <v>13.829393300000001</v>
      </c>
      <c r="Q84" s="79"/>
      <c r="V84" s="73"/>
      <c r="W84" s="73"/>
      <c r="X84" s="73"/>
      <c r="Y84" s="73"/>
      <c r="Z84" s="79"/>
    </row>
    <row r="85" spans="1:27" hidden="1" x14ac:dyDescent="0.25">
      <c r="V85" s="73"/>
      <c r="W85" s="73"/>
      <c r="X85" s="73"/>
      <c r="Y85" s="73"/>
    </row>
    <row r="86" spans="1:27" hidden="1" x14ac:dyDescent="0.25">
      <c r="A86" s="140" t="s">
        <v>201</v>
      </c>
      <c r="E86" s="141"/>
      <c r="G86" s="142"/>
      <c r="H86" s="142"/>
      <c r="I86" s="142"/>
      <c r="J86" s="142"/>
      <c r="K86" s="142"/>
      <c r="L86" s="142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Z86" s="102">
        <v>69.23</v>
      </c>
      <c r="AA86" s="79"/>
    </row>
    <row r="87" spans="1:27" hidden="1" x14ac:dyDescent="0.25">
      <c r="G87" s="79"/>
      <c r="H87" s="79"/>
      <c r="I87" s="79"/>
      <c r="J87" s="79"/>
      <c r="L87" s="79"/>
      <c r="R87" s="79"/>
      <c r="S87" s="79"/>
      <c r="Z87" s="102"/>
    </row>
    <row r="88" spans="1:27" hidden="1" x14ac:dyDescent="0.25">
      <c r="A88" s="333" t="s">
        <v>202</v>
      </c>
      <c r="D88" s="143" t="s">
        <v>203</v>
      </c>
      <c r="E88" s="103">
        <v>147.65</v>
      </c>
      <c r="F88" s="103" t="s">
        <v>2</v>
      </c>
      <c r="G88" s="103">
        <v>62.01</v>
      </c>
      <c r="H88" s="103">
        <v>0.97</v>
      </c>
      <c r="I88" s="103">
        <v>0.56000000000000005</v>
      </c>
      <c r="J88" s="103">
        <v>4.1900000000000004</v>
      </c>
      <c r="K88" s="103">
        <v>3.87</v>
      </c>
      <c r="L88" s="103">
        <v>9.58</v>
      </c>
      <c r="M88" s="103">
        <v>3.15</v>
      </c>
      <c r="N88" s="103">
        <v>32.49</v>
      </c>
      <c r="O88" s="102">
        <v>16.53</v>
      </c>
      <c r="P88" s="304"/>
      <c r="Q88" s="102">
        <v>55.24</v>
      </c>
      <c r="R88" s="79"/>
      <c r="S88" s="79"/>
      <c r="T88" s="102">
        <v>4.96</v>
      </c>
      <c r="U88" s="102">
        <v>4.96</v>
      </c>
      <c r="V88" s="102">
        <v>4.96</v>
      </c>
      <c r="W88" s="102" t="s">
        <v>2</v>
      </c>
      <c r="X88" s="102">
        <v>20.86</v>
      </c>
      <c r="Y88" s="143"/>
      <c r="Z88" s="104">
        <f>+Z86*1000000</f>
        <v>69230000</v>
      </c>
      <c r="AA88" s="102">
        <v>69.78</v>
      </c>
    </row>
    <row r="89" spans="1:27" hidden="1" x14ac:dyDescent="0.25">
      <c r="A89" s="333"/>
      <c r="D89" s="143" t="s">
        <v>204</v>
      </c>
      <c r="E89" s="103">
        <f>+E40/1000000</f>
        <v>135.88924907075</v>
      </c>
      <c r="F89" s="103"/>
      <c r="G89" s="103">
        <f t="shared" ref="G89:N89" si="20">+G40/1000000</f>
        <v>62.006292880000004</v>
      </c>
      <c r="H89" s="103">
        <f t="shared" si="20"/>
        <v>0.97004447999999999</v>
      </c>
      <c r="I89" s="103">
        <f t="shared" si="20"/>
        <v>0.55946107999999994</v>
      </c>
      <c r="J89" s="103">
        <f t="shared" si="20"/>
        <v>4.1859803699999993</v>
      </c>
      <c r="K89" s="103">
        <f t="shared" si="20"/>
        <v>3.6884753700000039</v>
      </c>
      <c r="L89" s="103">
        <f t="shared" si="20"/>
        <v>9.4039613000000024</v>
      </c>
      <c r="M89" s="103">
        <f t="shared" si="20"/>
        <v>2.9695570400000002</v>
      </c>
      <c r="N89" s="103">
        <f t="shared" si="20"/>
        <v>13.829393300000001</v>
      </c>
      <c r="O89" s="103">
        <f>+O40/1000000</f>
        <v>5.9623152500000005</v>
      </c>
      <c r="P89" s="305"/>
      <c r="Q89" s="103">
        <f>+Q40/1000000</f>
        <v>30.256862729999998</v>
      </c>
      <c r="R89" s="79"/>
      <c r="S89" s="79"/>
      <c r="T89" s="103">
        <f t="shared" ref="T89:X89" si="21">+T40/1000000</f>
        <v>6.3618909466666658</v>
      </c>
      <c r="U89" s="103">
        <f t="shared" si="21"/>
        <v>6.3618909466666658</v>
      </c>
      <c r="V89" s="103">
        <f t="shared" si="21"/>
        <v>6.3618909466666658</v>
      </c>
      <c r="W89" s="103">
        <f t="shared" si="21"/>
        <v>0</v>
      </c>
      <c r="X89" s="103">
        <f t="shared" si="21"/>
        <v>30.18367284</v>
      </c>
      <c r="Y89" s="143"/>
      <c r="Z89" s="104">
        <f>+Z88-Z40</f>
        <v>2557936.7541719973</v>
      </c>
      <c r="AA89" s="102"/>
    </row>
    <row r="90" spans="1:27" hidden="1" x14ac:dyDescent="0.25">
      <c r="A90" s="333"/>
      <c r="D90" s="104" t="s">
        <v>205</v>
      </c>
      <c r="E90" s="104">
        <f>+E88*1000000</f>
        <v>147650000</v>
      </c>
      <c r="F90" s="104"/>
      <c r="G90" s="104">
        <f t="shared" ref="G90:N90" si="22">+G88*1000000</f>
        <v>62010000</v>
      </c>
      <c r="H90" s="104">
        <f t="shared" si="22"/>
        <v>970000</v>
      </c>
      <c r="I90" s="104">
        <f t="shared" si="22"/>
        <v>560000</v>
      </c>
      <c r="J90" s="104">
        <f t="shared" si="22"/>
        <v>4190000.0000000005</v>
      </c>
      <c r="K90" s="104">
        <f t="shared" si="22"/>
        <v>3870000</v>
      </c>
      <c r="L90" s="104">
        <f t="shared" si="22"/>
        <v>9580000</v>
      </c>
      <c r="M90" s="104">
        <f t="shared" si="22"/>
        <v>3150000</v>
      </c>
      <c r="N90" s="104">
        <f t="shared" si="22"/>
        <v>32490000.000000004</v>
      </c>
      <c r="O90" s="104">
        <f>+O88*1000000</f>
        <v>16530000.000000002</v>
      </c>
      <c r="P90" s="285"/>
      <c r="Q90" s="104">
        <f>+Q88*1000000</f>
        <v>55240000</v>
      </c>
      <c r="R90" s="79"/>
      <c r="S90" s="79"/>
      <c r="T90" s="104">
        <f t="shared" ref="T90:X90" si="23">+T88*1000000</f>
        <v>4960000</v>
      </c>
      <c r="U90" s="104">
        <f t="shared" si="23"/>
        <v>4960000</v>
      </c>
      <c r="V90" s="104">
        <f t="shared" si="23"/>
        <v>4960000</v>
      </c>
      <c r="W90" s="104">
        <v>0</v>
      </c>
      <c r="X90" s="104">
        <f t="shared" si="23"/>
        <v>20860000</v>
      </c>
      <c r="Y90" s="104"/>
      <c r="AA90" s="104">
        <f>+AA88*1000000</f>
        <v>69780000</v>
      </c>
    </row>
    <row r="91" spans="1:27" hidden="1" x14ac:dyDescent="0.25">
      <c r="A91" s="333"/>
      <c r="D91" s="104" t="s">
        <v>206</v>
      </c>
      <c r="E91" s="104">
        <f>+E90-E40</f>
        <v>11760750.929250002</v>
      </c>
      <c r="F91" s="104"/>
      <c r="G91" s="104">
        <f t="shared" ref="G91:N91" si="24">+G90-G40</f>
        <v>3707.1199999973178</v>
      </c>
      <c r="H91" s="104">
        <f t="shared" si="24"/>
        <v>-44.479999999981374</v>
      </c>
      <c r="I91" s="104">
        <f t="shared" si="24"/>
        <v>538.92000000004191</v>
      </c>
      <c r="J91" s="104">
        <f t="shared" si="24"/>
        <v>4019.6300000008196</v>
      </c>
      <c r="K91" s="104">
        <f t="shared" si="24"/>
        <v>181524.62999999616</v>
      </c>
      <c r="L91" s="104">
        <f t="shared" si="24"/>
        <v>176038.69999999739</v>
      </c>
      <c r="M91" s="104">
        <f t="shared" si="24"/>
        <v>180442.95999999996</v>
      </c>
      <c r="N91" s="104">
        <f t="shared" si="24"/>
        <v>18660606.700000003</v>
      </c>
      <c r="O91" s="104">
        <f>+O90-O40</f>
        <v>10567684.75</v>
      </c>
      <c r="P91" s="285"/>
      <c r="Q91" s="104">
        <f>+Q90-Q40</f>
        <v>24983137.270000003</v>
      </c>
      <c r="R91" s="79"/>
      <c r="S91" s="79"/>
      <c r="T91" s="104">
        <f t="shared" ref="T91:V91" si="25">+T90-T40</f>
        <v>-1401890.9466666654</v>
      </c>
      <c r="U91" s="104">
        <f t="shared" si="25"/>
        <v>-1401890.9466666654</v>
      </c>
      <c r="V91" s="104">
        <f t="shared" si="25"/>
        <v>-1401890.9466666654</v>
      </c>
      <c r="W91" s="104">
        <v>0</v>
      </c>
      <c r="X91" s="104">
        <f>+X90-X40</f>
        <v>-9323672.8399999999</v>
      </c>
      <c r="Y91" s="104">
        <f>+Y90-Y40</f>
        <v>0</v>
      </c>
      <c r="AA91" s="104">
        <f>+AA90-AA40</f>
        <v>562814.1750780046</v>
      </c>
    </row>
    <row r="92" spans="1:27" hidden="1" x14ac:dyDescent="0.25">
      <c r="G92" s="327" t="s">
        <v>207</v>
      </c>
      <c r="H92" s="327"/>
      <c r="I92" s="327"/>
      <c r="J92" s="327"/>
      <c r="L92" s="79">
        <f>+L86+G86</f>
        <v>0</v>
      </c>
      <c r="M92" s="105" t="s">
        <v>208</v>
      </c>
      <c r="N92" s="105"/>
      <c r="O92" s="105"/>
      <c r="P92" s="105"/>
      <c r="R92" s="105"/>
      <c r="S92" s="105"/>
      <c r="T92" s="327" t="s">
        <v>208</v>
      </c>
      <c r="U92" s="327"/>
      <c r="V92" s="327"/>
      <c r="W92" s="327"/>
      <c r="Z92" s="106">
        <f>+Z40</f>
        <v>66672063.245828003</v>
      </c>
    </row>
    <row r="93" spans="1:27" hidden="1" x14ac:dyDescent="0.25">
      <c r="G93" s="79"/>
      <c r="H93" s="79"/>
      <c r="I93" s="79"/>
      <c r="J93" s="79"/>
      <c r="L93" s="79"/>
      <c r="Z93" s="104">
        <f>+Z92</f>
        <v>66672063.245828003</v>
      </c>
    </row>
    <row r="94" spans="1:27" hidden="1" x14ac:dyDescent="0.25">
      <c r="A94" s="328" t="s">
        <v>209</v>
      </c>
      <c r="D94" s="143" t="s">
        <v>210</v>
      </c>
      <c r="E94" s="106">
        <f>+E42</f>
        <v>135889249.07075</v>
      </c>
      <c r="F94" s="106">
        <f t="shared" ref="F94:AA94" si="26">+F40</f>
        <v>0</v>
      </c>
      <c r="G94" s="106">
        <f t="shared" si="26"/>
        <v>62006292.880000003</v>
      </c>
      <c r="H94" s="106">
        <f t="shared" si="26"/>
        <v>970044.48</v>
      </c>
      <c r="I94" s="106">
        <f t="shared" si="26"/>
        <v>559461.07999999996</v>
      </c>
      <c r="J94" s="106">
        <f t="shared" si="26"/>
        <v>4185980.3699999996</v>
      </c>
      <c r="K94" s="106">
        <f t="shared" si="26"/>
        <v>3688475.3700000038</v>
      </c>
      <c r="L94" s="106">
        <f t="shared" si="26"/>
        <v>9403961.3000000026</v>
      </c>
      <c r="M94" s="106">
        <f t="shared" si="26"/>
        <v>2969557.04</v>
      </c>
      <c r="N94" s="106">
        <f t="shared" si="26"/>
        <v>13829393.300000001</v>
      </c>
      <c r="O94" s="106">
        <f>+O40</f>
        <v>5962315.2500000009</v>
      </c>
      <c r="P94" s="106"/>
      <c r="Q94" s="106">
        <f>+Q40+Q41</f>
        <v>30256862.729999997</v>
      </c>
      <c r="R94" s="106">
        <f t="shared" si="26"/>
        <v>48057266.850000009</v>
      </c>
      <c r="S94" s="106">
        <f t="shared" si="26"/>
        <v>53579537.030000001</v>
      </c>
      <c r="T94" s="106">
        <f t="shared" si="26"/>
        <v>6361890.9466666654</v>
      </c>
      <c r="U94" s="106">
        <f t="shared" si="26"/>
        <v>6361890.9466666654</v>
      </c>
      <c r="V94" s="106">
        <f t="shared" si="26"/>
        <v>6361890.9466666654</v>
      </c>
      <c r="W94" s="106">
        <f t="shared" si="26"/>
        <v>0</v>
      </c>
      <c r="X94" s="106">
        <f t="shared" si="26"/>
        <v>30183672.84</v>
      </c>
      <c r="Y94" s="106">
        <f t="shared" si="26"/>
        <v>0</v>
      </c>
      <c r="Z94" s="104">
        <f>+Z88-Z93</f>
        <v>2557936.7541719973</v>
      </c>
      <c r="AA94" s="106">
        <f t="shared" si="26"/>
        <v>69217185.824921995</v>
      </c>
    </row>
    <row r="95" spans="1:27" hidden="1" x14ac:dyDescent="0.25">
      <c r="A95" s="328"/>
      <c r="Q95" s="104">
        <v>40910411.969999969</v>
      </c>
      <c r="R95" s="104">
        <v>43375066.817868419</v>
      </c>
      <c r="S95" s="104">
        <v>50673881.369894855</v>
      </c>
      <c r="T95" s="104"/>
      <c r="U95" s="104"/>
      <c r="V95" s="104"/>
      <c r="W95" s="104"/>
      <c r="X95" s="104">
        <v>30490418.407301728</v>
      </c>
      <c r="Y95" s="104"/>
      <c r="AA95" s="104">
        <f>+AA94</f>
        <v>69217185.824921995</v>
      </c>
    </row>
    <row r="96" spans="1:27" hidden="1" x14ac:dyDescent="0.25">
      <c r="A96" s="328"/>
      <c r="D96" s="104" t="s">
        <v>179</v>
      </c>
      <c r="E96" s="144">
        <f>+E94-E51</f>
        <v>-4240048.747699976</v>
      </c>
      <c r="F96" s="144"/>
      <c r="G96" s="144">
        <f t="shared" ref="G96:O96" si="27">+G94-G51</f>
        <v>-1606.7100000008941</v>
      </c>
      <c r="H96" s="144">
        <f t="shared" si="27"/>
        <v>0</v>
      </c>
      <c r="I96" s="144">
        <f t="shared" si="27"/>
        <v>0</v>
      </c>
      <c r="J96" s="144">
        <f t="shared" si="27"/>
        <v>0</v>
      </c>
      <c r="K96" s="144">
        <f t="shared" si="27"/>
        <v>0</v>
      </c>
      <c r="L96" s="144">
        <f t="shared" si="27"/>
        <v>0</v>
      </c>
      <c r="M96" s="144">
        <f t="shared" si="27"/>
        <v>8006</v>
      </c>
      <c r="N96" s="144">
        <f t="shared" si="27"/>
        <v>-803.75999999977648</v>
      </c>
      <c r="O96" s="104">
        <f t="shared" si="27"/>
        <v>425584.97000000067</v>
      </c>
      <c r="P96" s="104"/>
      <c r="Q96" s="104">
        <f>+Q94-Q95</f>
        <v>-10653549.239999972</v>
      </c>
      <c r="R96" s="144">
        <f t="shared" ref="R96:S96" si="28">+R94-R95</f>
        <v>4682200.0321315899</v>
      </c>
      <c r="S96" s="144">
        <f t="shared" si="28"/>
        <v>2905655.6601051465</v>
      </c>
      <c r="T96" s="104"/>
      <c r="U96" s="104"/>
      <c r="V96" s="104"/>
      <c r="W96" s="104">
        <f>+W94-W95</f>
        <v>0</v>
      </c>
      <c r="X96" s="104"/>
      <c r="Y96" s="104"/>
      <c r="AA96" s="104">
        <f>+AA90-AA95</f>
        <v>562814.1750780046</v>
      </c>
    </row>
    <row r="97" spans="1:19" hidden="1" x14ac:dyDescent="0.25">
      <c r="G97" s="79"/>
      <c r="H97" s="79"/>
      <c r="I97" s="79"/>
      <c r="J97" s="79"/>
      <c r="M97" s="79"/>
      <c r="N97" s="79"/>
      <c r="O97" s="79"/>
      <c r="P97" s="79"/>
      <c r="R97" s="79"/>
      <c r="S97" s="79"/>
    </row>
    <row r="98" spans="1:19" hidden="1" x14ac:dyDescent="0.25">
      <c r="G98" s="79"/>
      <c r="H98" s="79"/>
      <c r="I98" s="79"/>
      <c r="J98" s="79"/>
      <c r="L98" s="79"/>
    </row>
    <row r="99" spans="1:19" hidden="1" x14ac:dyDescent="0.25">
      <c r="A99" s="328" t="s">
        <v>211</v>
      </c>
      <c r="D99" s="143" t="s">
        <v>210</v>
      </c>
      <c r="E99" s="106">
        <f>+E40</f>
        <v>135889249.07075</v>
      </c>
      <c r="F99" s="106">
        <f>+F40</f>
        <v>0</v>
      </c>
      <c r="G99" s="106">
        <f>+G40</f>
        <v>62006292.880000003</v>
      </c>
      <c r="H99" s="106">
        <f>+H40</f>
        <v>970044.48</v>
      </c>
      <c r="I99" s="106">
        <f t="shared" ref="I99:S99" si="29">+I40</f>
        <v>559461.07999999996</v>
      </c>
      <c r="J99" s="106">
        <f t="shared" si="29"/>
        <v>4185980.3699999996</v>
      </c>
      <c r="K99" s="106">
        <f t="shared" si="29"/>
        <v>3688475.3700000038</v>
      </c>
      <c r="L99" s="106">
        <f t="shared" si="29"/>
        <v>9403961.3000000026</v>
      </c>
      <c r="M99" s="106">
        <f>+M40</f>
        <v>2969557.04</v>
      </c>
      <c r="N99" s="106">
        <f>+N40</f>
        <v>13829393.300000001</v>
      </c>
      <c r="O99" s="106">
        <f>+O40</f>
        <v>5962315.2500000009</v>
      </c>
      <c r="P99" s="106"/>
      <c r="Q99" s="106">
        <f>+Q40</f>
        <v>30256862.729999997</v>
      </c>
      <c r="R99" s="106">
        <f t="shared" si="29"/>
        <v>48057266.850000009</v>
      </c>
      <c r="S99" s="106">
        <f t="shared" si="29"/>
        <v>53579537.030000001</v>
      </c>
    </row>
    <row r="100" spans="1:19" hidden="1" x14ac:dyDescent="0.25">
      <c r="A100" s="328"/>
      <c r="D100" s="104" t="s">
        <v>212</v>
      </c>
      <c r="E100" s="104"/>
      <c r="F100" s="104"/>
      <c r="G100" s="104"/>
      <c r="H100" s="104"/>
      <c r="I100" s="104"/>
      <c r="J100" s="104"/>
      <c r="K100" s="104"/>
      <c r="L100" s="79"/>
      <c r="M100" s="79"/>
      <c r="N100" s="79"/>
      <c r="Q100" s="104"/>
    </row>
    <row r="101" spans="1:19" hidden="1" x14ac:dyDescent="0.25">
      <c r="A101" s="328"/>
      <c r="D101" s="104" t="s">
        <v>179</v>
      </c>
      <c r="E101" s="104"/>
      <c r="F101" s="104"/>
      <c r="G101" s="145"/>
      <c r="H101" s="145"/>
      <c r="I101" s="145"/>
      <c r="J101" s="145"/>
      <c r="K101" s="145"/>
      <c r="L101" s="145"/>
      <c r="M101" s="145"/>
      <c r="N101" s="145"/>
      <c r="O101" s="104"/>
      <c r="P101" s="285"/>
      <c r="Q101" s="104">
        <f>+Q99-Q100</f>
        <v>30256862.729999997</v>
      </c>
    </row>
    <row r="102" spans="1:19" hidden="1" x14ac:dyDescent="0.25">
      <c r="F102" s="146" t="s">
        <v>213</v>
      </c>
      <c r="G102" s="80">
        <v>-10472027.98</v>
      </c>
    </row>
    <row r="103" spans="1:19" hidden="1" x14ac:dyDescent="0.25">
      <c r="F103" s="146" t="s">
        <v>182</v>
      </c>
      <c r="G103" s="79"/>
      <c r="L103" t="s">
        <v>214</v>
      </c>
      <c r="N103" t="s">
        <v>215</v>
      </c>
      <c r="R103" t="s">
        <v>216</v>
      </c>
    </row>
    <row r="104" spans="1:19" hidden="1" x14ac:dyDescent="0.25">
      <c r="C104" s="147" t="s">
        <v>217</v>
      </c>
      <c r="D104" s="143" t="s">
        <v>210</v>
      </c>
      <c r="G104" s="79"/>
      <c r="L104" s="79">
        <f>+L42+G42</f>
        <v>71410254.180000007</v>
      </c>
      <c r="M104" s="79"/>
      <c r="N104" s="80">
        <f>+N40+M40</f>
        <v>16798950.34</v>
      </c>
      <c r="R104" s="79">
        <f>+N40+M40+L40+G40</f>
        <v>88209204.520000011</v>
      </c>
    </row>
    <row r="105" spans="1:19" hidden="1" x14ac:dyDescent="0.25">
      <c r="C105" s="147" t="s">
        <v>217</v>
      </c>
      <c r="D105" s="104" t="s">
        <v>212</v>
      </c>
      <c r="L105" s="79">
        <f>+L100+G100</f>
        <v>0</v>
      </c>
      <c r="M105" s="79"/>
      <c r="N105" s="80">
        <v>0</v>
      </c>
      <c r="R105" s="80">
        <v>94175331.389999971</v>
      </c>
    </row>
    <row r="106" spans="1:19" hidden="1" x14ac:dyDescent="0.25">
      <c r="C106" s="147" t="s">
        <v>217</v>
      </c>
      <c r="D106" s="104" t="s">
        <v>179</v>
      </c>
      <c r="L106" s="148">
        <f>+L105-L104</f>
        <v>-71410254.180000007</v>
      </c>
      <c r="N106" s="80">
        <f>+N104-N105</f>
        <v>16798950.34</v>
      </c>
      <c r="R106" s="149">
        <f>+R104-R105</f>
        <v>-5966126.8699999601</v>
      </c>
    </row>
    <row r="107" spans="1:19" hidden="1" x14ac:dyDescent="0.25">
      <c r="L107" s="79">
        <f>-G104</f>
        <v>0</v>
      </c>
      <c r="M107" s="147"/>
      <c r="N107" s="80">
        <v>445827.92</v>
      </c>
      <c r="R107" s="80">
        <v>445827.92</v>
      </c>
    </row>
    <row r="108" spans="1:19" hidden="1" x14ac:dyDescent="0.25">
      <c r="L108" s="150">
        <f>+L107-L106</f>
        <v>71410254.180000007</v>
      </c>
      <c r="M108" s="151"/>
      <c r="N108" s="80">
        <f>+N106-N107</f>
        <v>16353122.42</v>
      </c>
      <c r="R108" s="80">
        <v>30130.16</v>
      </c>
    </row>
    <row r="109" spans="1:19" hidden="1" x14ac:dyDescent="0.25">
      <c r="M109" s="147"/>
      <c r="N109" s="80">
        <f>+N108-R108-R109</f>
        <v>16319330.1</v>
      </c>
      <c r="R109" s="80">
        <v>3662.16</v>
      </c>
    </row>
    <row r="110" spans="1:19" hidden="1" x14ac:dyDescent="0.25"/>
    <row r="111" spans="1:19" hidden="1" x14ac:dyDescent="0.25">
      <c r="R111" s="79">
        <f>+R106-R107-R108-R109</f>
        <v>-6445747.1099999603</v>
      </c>
    </row>
  </sheetData>
  <autoFilter ref="A4:AB48" xr:uid="{94C22EFE-E160-4979-83FF-16C660CAAA0B}"/>
  <mergeCells count="9">
    <mergeCell ref="G92:J92"/>
    <mergeCell ref="T92:W92"/>
    <mergeCell ref="A94:A96"/>
    <mergeCell ref="A99:A101"/>
    <mergeCell ref="R3:S3"/>
    <mergeCell ref="F3:L3"/>
    <mergeCell ref="M3:O3"/>
    <mergeCell ref="W43:AB43"/>
    <mergeCell ref="A88:A91"/>
  </mergeCells>
  <pageMargins left="0.7" right="0.7" top="0.75" bottom="0.75" header="0.3" footer="0.3"/>
  <pageSetup paperSize="3" scale="54" fitToWidth="2" fitToHeight="2" orientation="landscape" r:id="rId1"/>
  <rowBreaks count="1" manualBreakCount="1">
    <brk id="25" max="27" man="1"/>
  </rowBreaks>
  <colBreaks count="1" manualBreakCount="1">
    <brk id="16" max="41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ECF9-6E7A-4370-BDEC-FB6AA8535551}">
  <sheetPr>
    <tabColor rgb="FF92D050"/>
    <pageSetUpPr fitToPage="1"/>
  </sheetPr>
  <dimension ref="A1:AF111"/>
  <sheetViews>
    <sheetView zoomScale="70" zoomScaleNormal="70" zoomScaleSheetLayoutView="100" workbookViewId="0">
      <pane xSplit="5" ySplit="4" topLeftCell="F34" activePane="bottomRight" state="frozen"/>
      <selection pane="topRight" activeCell="S17" activeCellId="4" sqref="K17:L17 N17 P17 R17 S17"/>
      <selection pane="bottomLeft" activeCell="S17" activeCellId="4" sqref="K17:L17 N17 P17 R17 S17"/>
      <selection pane="bottomRight" activeCell="E40" sqref="E40"/>
    </sheetView>
  </sheetViews>
  <sheetFormatPr defaultRowHeight="15" outlineLevelCol="1" x14ac:dyDescent="0.25"/>
  <cols>
    <col min="1" max="1" width="27.42578125" bestFit="1" customWidth="1"/>
    <col min="2" max="2" width="15.85546875" customWidth="1" outlineLevel="1"/>
    <col min="3" max="3" width="16.140625" customWidth="1" outlineLevel="1"/>
    <col min="4" max="4" width="33.85546875" customWidth="1"/>
    <col min="5" max="5" width="24.28515625" customWidth="1"/>
    <col min="6" max="6" width="50.140625" bestFit="1" customWidth="1"/>
    <col min="7" max="7" width="22" bestFit="1" customWidth="1"/>
    <col min="8" max="8" width="18.85546875" bestFit="1" customWidth="1"/>
    <col min="9" max="9" width="18.5703125" bestFit="1" customWidth="1"/>
    <col min="10" max="10" width="20.7109375" bestFit="1" customWidth="1"/>
    <col min="11" max="11" width="21.140625" bestFit="1" customWidth="1"/>
    <col min="12" max="12" width="22" bestFit="1" customWidth="1"/>
    <col min="13" max="13" width="43" bestFit="1" customWidth="1"/>
    <col min="14" max="14" width="21.5703125" bestFit="1" customWidth="1"/>
    <col min="15" max="15" width="42" bestFit="1" customWidth="1"/>
    <col min="16" max="16" width="22" bestFit="1" customWidth="1"/>
    <col min="17" max="17" width="22.5703125" bestFit="1" customWidth="1"/>
    <col min="18" max="18" width="21.5703125" bestFit="1" customWidth="1"/>
    <col min="19" max="19" width="22" bestFit="1" customWidth="1"/>
    <col min="20" max="22" width="21" bestFit="1" customWidth="1"/>
    <col min="23" max="23" width="14.42578125" bestFit="1" customWidth="1"/>
    <col min="24" max="24" width="21" bestFit="1" customWidth="1"/>
    <col min="25" max="25" width="10.28515625" bestFit="1" customWidth="1"/>
    <col min="26" max="26" width="23.42578125" bestFit="1" customWidth="1"/>
    <col min="27" max="27" width="22.5703125" bestFit="1" customWidth="1"/>
    <col min="28" max="28" width="28.140625" bestFit="1" customWidth="1"/>
    <col min="30" max="30" width="18.7109375" customWidth="1"/>
    <col min="31" max="31" width="15.42578125" bestFit="1" customWidth="1"/>
    <col min="32" max="32" width="16.42578125" bestFit="1" customWidth="1"/>
  </cols>
  <sheetData>
    <row r="1" spans="1:32" x14ac:dyDescent="0.25">
      <c r="B1" s="264" t="s">
        <v>229</v>
      </c>
      <c r="C1" s="2"/>
      <c r="D1" s="3" t="s">
        <v>230</v>
      </c>
      <c r="E1" s="3"/>
      <c r="F1" s="4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2" x14ac:dyDescent="0.25">
      <c r="B2" s="4" t="s">
        <v>220</v>
      </c>
      <c r="C2" s="2"/>
      <c r="E2" s="2"/>
      <c r="F2" s="2" t="s">
        <v>4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>
        <v>0.56459999999999999</v>
      </c>
      <c r="O2" s="7">
        <v>0.56510000000000005</v>
      </c>
      <c r="P2" s="7"/>
      <c r="Q2" s="7"/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+AVERAGE(O2,R2,W2)</f>
        <v>0.55510000000000004</v>
      </c>
      <c r="Z2" s="2"/>
      <c r="AA2" s="2"/>
      <c r="AB2" s="2"/>
    </row>
    <row r="3" spans="1:32" ht="15.75" thickBot="1" x14ac:dyDescent="0.3">
      <c r="B3" s="4" t="s">
        <v>5</v>
      </c>
      <c r="C3" s="4" t="s">
        <v>219</v>
      </c>
      <c r="D3" s="2"/>
      <c r="E3" s="2"/>
      <c r="F3" s="330" t="s">
        <v>7</v>
      </c>
      <c r="G3" s="331"/>
      <c r="H3" s="331"/>
      <c r="I3" s="331"/>
      <c r="J3" s="331"/>
      <c r="K3" s="331"/>
      <c r="L3" s="331"/>
      <c r="M3" s="330"/>
      <c r="N3" s="331"/>
      <c r="O3" s="331"/>
      <c r="P3" s="329" t="s">
        <v>8</v>
      </c>
      <c r="Q3" s="329"/>
      <c r="R3" s="334" t="s">
        <v>9</v>
      </c>
      <c r="S3" s="334"/>
      <c r="T3" s="334"/>
      <c r="U3" s="334"/>
      <c r="V3" s="334"/>
      <c r="W3" s="334"/>
      <c r="X3" s="334"/>
      <c r="Y3" s="334"/>
      <c r="Z3" s="2"/>
      <c r="AA3" s="2"/>
      <c r="AB3" s="2"/>
    </row>
    <row r="4" spans="1:32" s="18" customFormat="1" ht="51" customHeight="1" thickBot="1" x14ac:dyDescent="0.3"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4" t="s">
        <v>22</v>
      </c>
      <c r="M4" s="12" t="s">
        <v>23</v>
      </c>
      <c r="N4" s="12" t="s">
        <v>24</v>
      </c>
      <c r="O4" s="12" t="s">
        <v>25</v>
      </c>
      <c r="P4" s="12" t="s">
        <v>26</v>
      </c>
      <c r="Q4" s="12" t="s">
        <v>27</v>
      </c>
      <c r="R4" s="12" t="s">
        <v>28</v>
      </c>
      <c r="S4" s="12" t="s">
        <v>29</v>
      </c>
      <c r="T4" s="12" t="s">
        <v>30</v>
      </c>
      <c r="U4" s="12" t="s">
        <v>31</v>
      </c>
      <c r="V4" s="12" t="s">
        <v>32</v>
      </c>
      <c r="W4" s="12" t="s">
        <v>33</v>
      </c>
      <c r="X4" s="16" t="s">
        <v>34</v>
      </c>
      <c r="Y4" s="17" t="s">
        <v>35</v>
      </c>
      <c r="Z4" s="12" t="s">
        <v>36</v>
      </c>
      <c r="AA4" s="12" t="s">
        <v>37</v>
      </c>
      <c r="AB4" s="12" t="s">
        <v>38</v>
      </c>
    </row>
    <row r="5" spans="1:32" ht="45" x14ac:dyDescent="0.25">
      <c r="A5" s="19" t="s">
        <v>39</v>
      </c>
      <c r="B5" s="20" t="s">
        <v>40</v>
      </c>
      <c r="C5" s="21" t="s">
        <v>41</v>
      </c>
      <c r="D5" s="21" t="s">
        <v>42</v>
      </c>
      <c r="E5" s="167">
        <v>3540000</v>
      </c>
      <c r="F5" s="23">
        <v>0</v>
      </c>
      <c r="G5" s="24">
        <v>0</v>
      </c>
      <c r="H5" s="154">
        <v>0</v>
      </c>
      <c r="I5" s="154">
        <v>0</v>
      </c>
      <c r="J5" s="154">
        <v>0</v>
      </c>
      <c r="K5" s="154">
        <v>0</v>
      </c>
      <c r="L5" s="34">
        <f t="shared" ref="L5:L39" si="0">+K5+J5+I5+H5</f>
        <v>0</v>
      </c>
      <c r="M5" s="156">
        <v>0</v>
      </c>
      <c r="N5" s="156">
        <v>73499.5</v>
      </c>
      <c r="O5" s="164">
        <v>257278.76</v>
      </c>
      <c r="P5" s="164">
        <v>165389.12</v>
      </c>
      <c r="Q5" s="164">
        <v>165389.14000000001</v>
      </c>
      <c r="R5" s="164">
        <v>1878629.74</v>
      </c>
      <c r="S5" s="164">
        <f>SUM(R5,M5:O5)</f>
        <v>2209408</v>
      </c>
      <c r="T5" s="41">
        <f>$X5/3</f>
        <v>443530.66666666669</v>
      </c>
      <c r="U5" s="41">
        <f t="shared" ref="U5:V24" si="1">$X5/3</f>
        <v>443530.66666666669</v>
      </c>
      <c r="V5" s="41">
        <f t="shared" si="1"/>
        <v>443530.66666666669</v>
      </c>
      <c r="W5" s="107"/>
      <c r="X5" s="41">
        <v>1330592</v>
      </c>
      <c r="Y5" s="260">
        <f>+IF(AB5="Benefit",+Y$2,IF(AB5="Admin",0.5,IF(AB5="IAPD",0.9,"0%")))</f>
        <v>0.55510000000000004</v>
      </c>
      <c r="Z5" s="28">
        <f>+Y5*$E5</f>
        <v>1965054.0000000002</v>
      </c>
      <c r="AA5" s="29">
        <f t="shared" ref="AA5:AA25" si="2">+$E5-Z5</f>
        <v>1574945.9999999998</v>
      </c>
      <c r="AB5" s="271" t="s">
        <v>43</v>
      </c>
      <c r="AD5" s="79"/>
      <c r="AE5" s="79"/>
      <c r="AF5" s="79"/>
    </row>
    <row r="6" spans="1:32" ht="45" x14ac:dyDescent="0.25">
      <c r="A6" s="19" t="s">
        <v>44</v>
      </c>
      <c r="B6" s="20" t="s">
        <v>45</v>
      </c>
      <c r="C6" s="21" t="s">
        <v>41</v>
      </c>
      <c r="D6" s="21" t="s">
        <v>46</v>
      </c>
      <c r="E6" s="167">
        <v>1000000</v>
      </c>
      <c r="F6" s="32">
        <v>0</v>
      </c>
      <c r="G6" s="33">
        <v>0</v>
      </c>
      <c r="H6" s="154">
        <v>0</v>
      </c>
      <c r="I6" s="154">
        <v>28124</v>
      </c>
      <c r="J6" s="154">
        <v>0</v>
      </c>
      <c r="K6" s="154">
        <v>20800.600000000002</v>
      </c>
      <c r="L6" s="34">
        <f t="shared" si="0"/>
        <v>48924.600000000006</v>
      </c>
      <c r="M6" s="156">
        <v>6505.7999999999993</v>
      </c>
      <c r="N6" s="156">
        <v>8718.24</v>
      </c>
      <c r="O6" s="164">
        <v>9037.56</v>
      </c>
      <c r="P6" s="164">
        <v>36197.160000000003</v>
      </c>
      <c r="Q6" s="164">
        <v>36197.229999999996</v>
      </c>
      <c r="R6" s="164">
        <v>92477.04</v>
      </c>
      <c r="S6" s="164">
        <f>SUM(R6,M6:O6)</f>
        <v>116738.64</v>
      </c>
      <c r="T6" s="41">
        <f t="shared" ref="T6:V25" si="3">$X6/3</f>
        <v>278112.25333333336</v>
      </c>
      <c r="U6" s="41">
        <f t="shared" si="1"/>
        <v>278112.25333333336</v>
      </c>
      <c r="V6" s="41">
        <f t="shared" si="1"/>
        <v>278112.25333333336</v>
      </c>
      <c r="W6" s="107"/>
      <c r="X6" s="41">
        <v>834336.76</v>
      </c>
      <c r="Y6" s="27">
        <f>+IF(AB6="Benefit",+Y$2,IF(AB6="Admin",0.5,IF(AB6="IAPD",0.9,"0%")))</f>
        <v>0.5</v>
      </c>
      <c r="Z6" s="28">
        <f>+Y6*$E6</f>
        <v>500000</v>
      </c>
      <c r="AA6" s="29">
        <f t="shared" si="2"/>
        <v>500000</v>
      </c>
      <c r="AB6" s="35" t="s">
        <v>47</v>
      </c>
      <c r="AD6" s="79"/>
      <c r="AE6" s="79"/>
      <c r="AF6" s="79"/>
    </row>
    <row r="7" spans="1:32" ht="45" x14ac:dyDescent="0.25">
      <c r="A7" s="19" t="s">
        <v>48</v>
      </c>
      <c r="B7" s="20" t="s">
        <v>45</v>
      </c>
      <c r="C7" s="21" t="s">
        <v>41</v>
      </c>
      <c r="D7" s="21" t="s">
        <v>49</v>
      </c>
      <c r="E7" s="247">
        <v>6402000</v>
      </c>
      <c r="F7" s="32">
        <v>0</v>
      </c>
      <c r="G7" s="33">
        <v>0</v>
      </c>
      <c r="H7" s="154">
        <v>0</v>
      </c>
      <c r="I7" s="154">
        <v>0</v>
      </c>
      <c r="J7" s="154">
        <v>1087500</v>
      </c>
      <c r="K7" s="154">
        <v>967400</v>
      </c>
      <c r="L7" s="34">
        <f t="shared" si="0"/>
        <v>2054900</v>
      </c>
      <c r="M7" s="156">
        <v>225000</v>
      </c>
      <c r="N7" s="156">
        <v>1481250</v>
      </c>
      <c r="O7" s="164">
        <v>1338850</v>
      </c>
      <c r="P7" s="164">
        <v>4737465.9000000004</v>
      </c>
      <c r="Q7" s="164">
        <v>362534.10000000009</v>
      </c>
      <c r="R7" s="164"/>
      <c r="S7" s="164">
        <f>SUM(R7,M7:O7)</f>
        <v>3045100</v>
      </c>
      <c r="T7" s="41">
        <f t="shared" si="3"/>
        <v>434000</v>
      </c>
      <c r="U7" s="41">
        <f t="shared" si="1"/>
        <v>434000</v>
      </c>
      <c r="V7" s="41">
        <f t="shared" si="1"/>
        <v>434000</v>
      </c>
      <c r="W7" s="107"/>
      <c r="X7" s="41">
        <v>1302000</v>
      </c>
      <c r="Y7" s="27" t="str">
        <f>+IF(AB7="Benefit",+Y$2,IF(AB7="Admin",0.5,IF(AB7="IAPD",0.9,"0%")))</f>
        <v>0%</v>
      </c>
      <c r="Z7" s="28">
        <f>+(Y7)*($E7-2500000)</f>
        <v>0</v>
      </c>
      <c r="AA7" s="249">
        <f t="shared" si="2"/>
        <v>6402000</v>
      </c>
      <c r="AB7" s="35" t="s">
        <v>50</v>
      </c>
      <c r="AD7" s="79"/>
      <c r="AE7" s="79"/>
      <c r="AF7" s="79"/>
    </row>
    <row r="8" spans="1:32" ht="45" x14ac:dyDescent="0.25">
      <c r="A8" s="19" t="s">
        <v>51</v>
      </c>
      <c r="B8" s="20" t="s">
        <v>45</v>
      </c>
      <c r="C8" s="21" t="s">
        <v>41</v>
      </c>
      <c r="D8" s="21" t="s">
        <v>52</v>
      </c>
      <c r="E8" s="247">
        <v>8698000</v>
      </c>
      <c r="F8" s="32">
        <v>0</v>
      </c>
      <c r="G8" s="33">
        <v>0</v>
      </c>
      <c r="H8" s="154">
        <v>0</v>
      </c>
      <c r="I8" s="154">
        <v>0</v>
      </c>
      <c r="J8" s="154">
        <v>0</v>
      </c>
      <c r="K8" s="154">
        <v>0</v>
      </c>
      <c r="L8" s="34">
        <f t="shared" si="0"/>
        <v>0</v>
      </c>
      <c r="M8" s="156">
        <v>0</v>
      </c>
      <c r="N8" s="156">
        <v>0</v>
      </c>
      <c r="O8" s="164">
        <v>0</v>
      </c>
      <c r="P8" s="156">
        <v>0</v>
      </c>
      <c r="Q8" s="156">
        <v>0</v>
      </c>
      <c r="R8" s="164">
        <v>0</v>
      </c>
      <c r="S8" s="164">
        <f t="shared" ref="S8:S39" si="4">SUM(R8,M8:O8)</f>
        <v>0</v>
      </c>
      <c r="T8" s="41">
        <f t="shared" si="3"/>
        <v>2899333.3333333335</v>
      </c>
      <c r="U8" s="41">
        <f t="shared" si="1"/>
        <v>2899333.3333333335</v>
      </c>
      <c r="V8" s="41">
        <f t="shared" si="1"/>
        <v>2899333.3333333335</v>
      </c>
      <c r="W8" s="107"/>
      <c r="X8" s="41">
        <v>8698000</v>
      </c>
      <c r="Y8" s="27">
        <f>+IF(AB8="Benefit",+Y$2,IF(AB8="Admin",0.5,IF(AB8="IAPD",0.9,"0%")))</f>
        <v>0.5</v>
      </c>
      <c r="Z8" s="261">
        <f t="shared" ref="Z8:Z25" si="5">+Y8*$E8</f>
        <v>4349000</v>
      </c>
      <c r="AA8" s="249">
        <f t="shared" si="2"/>
        <v>4349000</v>
      </c>
      <c r="AB8" s="35" t="s">
        <v>47</v>
      </c>
      <c r="AC8" s="108"/>
      <c r="AD8" s="79"/>
      <c r="AE8" s="79"/>
      <c r="AF8" s="79"/>
    </row>
    <row r="9" spans="1:32" ht="45" x14ac:dyDescent="0.25">
      <c r="A9" s="19" t="s">
        <v>53</v>
      </c>
      <c r="B9" s="20" t="s">
        <v>45</v>
      </c>
      <c r="C9" s="21" t="s">
        <v>41</v>
      </c>
      <c r="D9" s="21" t="s">
        <v>54</v>
      </c>
      <c r="E9" s="167">
        <v>0</v>
      </c>
      <c r="F9" s="32">
        <v>0</v>
      </c>
      <c r="G9" s="33">
        <v>0</v>
      </c>
      <c r="H9" s="154">
        <v>0</v>
      </c>
      <c r="I9" s="154">
        <v>0</v>
      </c>
      <c r="J9" s="154">
        <v>0</v>
      </c>
      <c r="K9" s="154">
        <v>0</v>
      </c>
      <c r="L9" s="34">
        <f t="shared" si="0"/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262">
        <v>0</v>
      </c>
      <c r="S9" s="262">
        <f t="shared" si="4"/>
        <v>0</v>
      </c>
      <c r="T9" s="25">
        <f t="shared" si="3"/>
        <v>0</v>
      </c>
      <c r="U9" s="25">
        <f t="shared" si="1"/>
        <v>0</v>
      </c>
      <c r="V9" s="25">
        <f t="shared" si="1"/>
        <v>0</v>
      </c>
      <c r="W9" s="107"/>
      <c r="X9" s="25">
        <v>0</v>
      </c>
      <c r="Y9" s="27">
        <f t="shared" ref="Y9:Y39" si="6">+IF(AB9="Benefit",+Y$2,IF(AB9="Admin",0.5,IF(AB9="IAPD",0.9,"0%")))</f>
        <v>0.5</v>
      </c>
      <c r="Z9" s="28">
        <f t="shared" si="5"/>
        <v>0</v>
      </c>
      <c r="AA9" s="29">
        <f t="shared" si="2"/>
        <v>0</v>
      </c>
      <c r="AB9" s="35" t="s">
        <v>47</v>
      </c>
      <c r="AC9" s="108"/>
      <c r="AD9" s="79"/>
      <c r="AE9" s="79"/>
      <c r="AF9" s="79"/>
    </row>
    <row r="10" spans="1:32" ht="45" x14ac:dyDescent="0.25">
      <c r="A10" s="19" t="s">
        <v>55</v>
      </c>
      <c r="B10" s="20" t="s">
        <v>45</v>
      </c>
      <c r="C10" s="21" t="s">
        <v>41</v>
      </c>
      <c r="D10" s="21" t="s">
        <v>56</v>
      </c>
      <c r="E10" s="167">
        <v>1500000</v>
      </c>
      <c r="F10" s="32">
        <v>0</v>
      </c>
      <c r="G10" s="33">
        <v>0</v>
      </c>
      <c r="H10" s="154">
        <v>0</v>
      </c>
      <c r="I10" s="154">
        <v>81586.899999999994</v>
      </c>
      <c r="J10" s="154">
        <v>166599.13</v>
      </c>
      <c r="K10" s="154">
        <v>0</v>
      </c>
      <c r="L10" s="34">
        <f t="shared" si="0"/>
        <v>248186.03</v>
      </c>
      <c r="M10" s="168">
        <v>445827.92</v>
      </c>
      <c r="N10" s="156">
        <v>0</v>
      </c>
      <c r="O10" s="41">
        <v>613761.06000000006</v>
      </c>
      <c r="P10" s="164">
        <v>352882.71</v>
      </c>
      <c r="Q10" s="164">
        <v>509064.38</v>
      </c>
      <c r="R10" s="164">
        <v>0</v>
      </c>
      <c r="S10" s="164">
        <f t="shared" si="4"/>
        <v>1059588.98</v>
      </c>
      <c r="T10" s="41">
        <f t="shared" si="3"/>
        <v>64074.996666666666</v>
      </c>
      <c r="U10" s="41">
        <f t="shared" si="1"/>
        <v>64074.996666666666</v>
      </c>
      <c r="V10" s="41">
        <f t="shared" si="1"/>
        <v>64074.996666666666</v>
      </c>
      <c r="W10" s="107"/>
      <c r="X10" s="41">
        <v>192224.99</v>
      </c>
      <c r="Y10" s="260">
        <f t="shared" si="6"/>
        <v>0.55510000000000004</v>
      </c>
      <c r="Z10" s="37">
        <f t="shared" si="5"/>
        <v>832650</v>
      </c>
      <c r="AA10" s="29">
        <f t="shared" si="2"/>
        <v>667350</v>
      </c>
      <c r="AB10" s="35" t="s">
        <v>43</v>
      </c>
      <c r="AD10" s="79"/>
      <c r="AE10" s="79"/>
      <c r="AF10" s="79"/>
    </row>
    <row r="11" spans="1:32" ht="30" x14ac:dyDescent="0.25">
      <c r="A11" s="19" t="s">
        <v>57</v>
      </c>
      <c r="B11" s="20" t="s">
        <v>45</v>
      </c>
      <c r="C11" s="21" t="s">
        <v>58</v>
      </c>
      <c r="D11" s="21" t="s">
        <v>59</v>
      </c>
      <c r="E11" s="167">
        <v>250000</v>
      </c>
      <c r="F11" s="32">
        <v>0</v>
      </c>
      <c r="G11" s="34">
        <v>0</v>
      </c>
      <c r="H11" s="154">
        <v>0</v>
      </c>
      <c r="I11" s="154">
        <v>0</v>
      </c>
      <c r="J11" s="154">
        <v>0</v>
      </c>
      <c r="K11" s="154">
        <v>0</v>
      </c>
      <c r="L11" s="34">
        <f t="shared" si="0"/>
        <v>0</v>
      </c>
      <c r="M11" s="156">
        <v>0</v>
      </c>
      <c r="N11" s="156">
        <v>0</v>
      </c>
      <c r="O11" s="41">
        <v>0</v>
      </c>
      <c r="P11" s="156">
        <v>0</v>
      </c>
      <c r="Q11" s="156">
        <v>0</v>
      </c>
      <c r="R11" s="164">
        <v>0</v>
      </c>
      <c r="S11" s="164">
        <f t="shared" si="4"/>
        <v>0</v>
      </c>
      <c r="T11" s="41">
        <f t="shared" si="3"/>
        <v>83333.333333333328</v>
      </c>
      <c r="U11" s="41">
        <f t="shared" si="1"/>
        <v>83333.333333333328</v>
      </c>
      <c r="V11" s="41">
        <f t="shared" si="1"/>
        <v>83333.333333333328</v>
      </c>
      <c r="W11" s="107"/>
      <c r="X11" s="41">
        <v>250000</v>
      </c>
      <c r="Y11" s="260" t="str">
        <f t="shared" si="6"/>
        <v>0%</v>
      </c>
      <c r="Z11" s="249">
        <f t="shared" si="5"/>
        <v>0</v>
      </c>
      <c r="AA11" s="249">
        <f t="shared" si="2"/>
        <v>250000</v>
      </c>
      <c r="AB11" s="36" t="s">
        <v>60</v>
      </c>
      <c r="AD11" s="79"/>
      <c r="AE11" s="79"/>
      <c r="AF11" s="79"/>
    </row>
    <row r="12" spans="1:32" ht="45" x14ac:dyDescent="0.25">
      <c r="A12" s="19" t="s">
        <v>61</v>
      </c>
      <c r="B12" s="20" t="s">
        <v>62</v>
      </c>
      <c r="C12" s="21" t="s">
        <v>41</v>
      </c>
      <c r="D12" s="21" t="s">
        <v>63</v>
      </c>
      <c r="E12" s="167">
        <v>3999999</v>
      </c>
      <c r="F12" s="32">
        <v>0</v>
      </c>
      <c r="G12" s="34">
        <v>3999999</v>
      </c>
      <c r="H12" s="154">
        <v>0</v>
      </c>
      <c r="I12" s="154">
        <v>0</v>
      </c>
      <c r="J12" s="154">
        <v>0</v>
      </c>
      <c r="K12" s="154">
        <v>0</v>
      </c>
      <c r="L12" s="34">
        <f t="shared" si="0"/>
        <v>0</v>
      </c>
      <c r="M12" s="156">
        <v>0</v>
      </c>
      <c r="N12" s="156">
        <v>0</v>
      </c>
      <c r="O12" s="25">
        <v>0</v>
      </c>
      <c r="P12" s="156">
        <v>1999999.5</v>
      </c>
      <c r="Q12" s="156">
        <v>1999999.5</v>
      </c>
      <c r="R12" s="262">
        <v>0</v>
      </c>
      <c r="S12" s="262">
        <f t="shared" si="4"/>
        <v>0</v>
      </c>
      <c r="T12" s="25">
        <f t="shared" si="3"/>
        <v>0</v>
      </c>
      <c r="U12" s="25">
        <f t="shared" si="1"/>
        <v>0</v>
      </c>
      <c r="V12" s="25">
        <f t="shared" si="1"/>
        <v>0</v>
      </c>
      <c r="W12" s="107"/>
      <c r="X12" s="25">
        <v>0</v>
      </c>
      <c r="Y12" s="27">
        <f t="shared" si="6"/>
        <v>0.5</v>
      </c>
      <c r="Z12" s="37">
        <f t="shared" si="5"/>
        <v>1999999.5</v>
      </c>
      <c r="AA12" s="38">
        <f t="shared" si="2"/>
        <v>1999999.5</v>
      </c>
      <c r="AB12" s="35" t="s">
        <v>47</v>
      </c>
      <c r="AD12" s="79"/>
      <c r="AE12" s="79"/>
      <c r="AF12" s="79"/>
    </row>
    <row r="13" spans="1:32" ht="45" x14ac:dyDescent="0.25">
      <c r="A13" s="19" t="s">
        <v>64</v>
      </c>
      <c r="B13" s="20" t="s">
        <v>65</v>
      </c>
      <c r="C13" s="21" t="s">
        <v>41</v>
      </c>
      <c r="D13" s="21" t="s">
        <v>66</v>
      </c>
      <c r="E13" s="167">
        <v>5100000</v>
      </c>
      <c r="F13" s="32">
        <v>0</v>
      </c>
      <c r="G13" s="34">
        <v>0</v>
      </c>
      <c r="H13" s="154">
        <v>0</v>
      </c>
      <c r="I13" s="154">
        <v>83292.61</v>
      </c>
      <c r="J13" s="154">
        <v>137565.26999999999</v>
      </c>
      <c r="K13" s="154">
        <v>522005.66000000003</v>
      </c>
      <c r="L13" s="34">
        <f t="shared" si="0"/>
        <v>742863.54</v>
      </c>
      <c r="M13" s="156">
        <v>153253.72999999998</v>
      </c>
      <c r="N13" s="156">
        <v>52027.679999999993</v>
      </c>
      <c r="O13" s="41">
        <v>927753.91000000015</v>
      </c>
      <c r="P13" s="164">
        <v>1823592.81</v>
      </c>
      <c r="Q13" s="164">
        <v>52306.049999999959</v>
      </c>
      <c r="R13" s="164">
        <v>710675.72000000009</v>
      </c>
      <c r="S13" s="164">
        <f t="shared" si="4"/>
        <v>1843711.0400000003</v>
      </c>
      <c r="T13" s="41">
        <f t="shared" si="3"/>
        <v>837808.47333333327</v>
      </c>
      <c r="U13" s="41">
        <f t="shared" si="1"/>
        <v>837808.47333333327</v>
      </c>
      <c r="V13" s="41">
        <f t="shared" si="1"/>
        <v>837808.47333333327</v>
      </c>
      <c r="W13" s="107"/>
      <c r="X13" s="41">
        <v>2513425.42</v>
      </c>
      <c r="Y13" s="27" t="str">
        <f t="shared" si="6"/>
        <v>0%</v>
      </c>
      <c r="Z13" s="37">
        <f t="shared" si="5"/>
        <v>0</v>
      </c>
      <c r="AA13" s="38">
        <f t="shared" si="2"/>
        <v>5100000</v>
      </c>
      <c r="AB13" s="35" t="s">
        <v>50</v>
      </c>
      <c r="AD13" s="79"/>
      <c r="AE13" s="79"/>
      <c r="AF13" s="79"/>
    </row>
    <row r="14" spans="1:32" ht="30" x14ac:dyDescent="0.25">
      <c r="A14" s="19" t="s">
        <v>67</v>
      </c>
      <c r="B14" s="39" t="s">
        <v>68</v>
      </c>
      <c r="C14" s="21" t="s">
        <v>58</v>
      </c>
      <c r="D14" s="21" t="s">
        <v>69</v>
      </c>
      <c r="E14" s="167">
        <v>13500000</v>
      </c>
      <c r="F14" s="32">
        <v>0</v>
      </c>
      <c r="G14" s="34">
        <v>156528.51999999999</v>
      </c>
      <c r="H14" s="154">
        <v>937707</v>
      </c>
      <c r="I14" s="154">
        <v>176028</v>
      </c>
      <c r="J14" s="154">
        <v>168658.90999999992</v>
      </c>
      <c r="K14" s="154">
        <v>622987.44999999972</v>
      </c>
      <c r="L14" s="34">
        <f t="shared" si="0"/>
        <v>1905381.3599999996</v>
      </c>
      <c r="M14" s="156">
        <v>117552.34000000005</v>
      </c>
      <c r="N14" s="156">
        <v>914065.51</v>
      </c>
      <c r="O14" s="41">
        <v>1918902.83</v>
      </c>
      <c r="P14" s="164">
        <v>1054861.8999999999</v>
      </c>
      <c r="Q14" s="164">
        <v>3978096.6400000001</v>
      </c>
      <c r="R14" s="164">
        <v>9715574.4500000011</v>
      </c>
      <c r="S14" s="164">
        <f t="shared" si="4"/>
        <v>12666095.130000001</v>
      </c>
      <c r="T14" s="41">
        <f t="shared" si="3"/>
        <v>-409335.00333333336</v>
      </c>
      <c r="U14" s="41">
        <f t="shared" si="1"/>
        <v>-409335.00333333336</v>
      </c>
      <c r="V14" s="41">
        <f t="shared" si="1"/>
        <v>-409335.00333333336</v>
      </c>
      <c r="W14" s="107"/>
      <c r="X14" s="41">
        <v>-1228005.01</v>
      </c>
      <c r="Y14" s="27">
        <f t="shared" si="6"/>
        <v>0.9</v>
      </c>
      <c r="Z14" s="37">
        <f t="shared" si="5"/>
        <v>12150000</v>
      </c>
      <c r="AA14" s="38">
        <f t="shared" si="2"/>
        <v>1350000</v>
      </c>
      <c r="AB14" s="48" t="s">
        <v>70</v>
      </c>
      <c r="AD14" s="79"/>
      <c r="AE14" s="79"/>
      <c r="AF14" s="79"/>
    </row>
    <row r="15" spans="1:32" ht="45" x14ac:dyDescent="0.25">
      <c r="A15" s="19" t="s">
        <v>71</v>
      </c>
      <c r="B15" s="39" t="s">
        <v>68</v>
      </c>
      <c r="C15" s="21" t="s">
        <v>58</v>
      </c>
      <c r="D15" s="259" t="s">
        <v>228</v>
      </c>
      <c r="E15" s="247">
        <v>1650000</v>
      </c>
      <c r="F15" s="32">
        <v>0</v>
      </c>
      <c r="G15" s="34">
        <v>0</v>
      </c>
      <c r="H15" s="154">
        <v>0</v>
      </c>
      <c r="I15" s="154">
        <v>0</v>
      </c>
      <c r="J15" s="154">
        <v>30937.5</v>
      </c>
      <c r="K15" s="154">
        <v>317190</v>
      </c>
      <c r="L15" s="34">
        <f t="shared" si="0"/>
        <v>348127.5</v>
      </c>
      <c r="M15" s="156">
        <v>0</v>
      </c>
      <c r="N15" s="156">
        <v>564472.5</v>
      </c>
      <c r="O15" s="41">
        <v>124762.5</v>
      </c>
      <c r="P15" s="164">
        <v>96966.25</v>
      </c>
      <c r="Q15" s="164">
        <v>872696.25</v>
      </c>
      <c r="R15" s="262">
        <v>0</v>
      </c>
      <c r="S15" s="164">
        <f t="shared" si="4"/>
        <v>689235</v>
      </c>
      <c r="T15" s="41">
        <f t="shared" si="3"/>
        <v>204212.5</v>
      </c>
      <c r="U15" s="41">
        <f t="shared" si="1"/>
        <v>204212.5</v>
      </c>
      <c r="V15" s="41">
        <f t="shared" si="1"/>
        <v>204212.5</v>
      </c>
      <c r="W15" s="107"/>
      <c r="X15" s="41">
        <v>612637.5</v>
      </c>
      <c r="Y15" s="27">
        <f t="shared" si="6"/>
        <v>0.9</v>
      </c>
      <c r="Z15" s="249">
        <f t="shared" si="5"/>
        <v>1485000</v>
      </c>
      <c r="AA15" s="249">
        <f t="shared" si="2"/>
        <v>165000</v>
      </c>
      <c r="AB15" s="35" t="s">
        <v>70</v>
      </c>
      <c r="AD15" s="79"/>
      <c r="AE15" s="79"/>
      <c r="AF15" s="79"/>
    </row>
    <row r="16" spans="1:32" ht="30" x14ac:dyDescent="0.25">
      <c r="A16" s="251" t="s">
        <v>73</v>
      </c>
      <c r="B16" s="252" t="s">
        <v>68</v>
      </c>
      <c r="C16" s="253" t="s">
        <v>58</v>
      </c>
      <c r="D16" s="253" t="s">
        <v>74</v>
      </c>
      <c r="E16" s="254">
        <v>0</v>
      </c>
      <c r="F16" s="255">
        <v>0</v>
      </c>
      <c r="G16" s="256">
        <v>0</v>
      </c>
      <c r="H16" s="257">
        <v>0</v>
      </c>
      <c r="I16" s="257">
        <v>0</v>
      </c>
      <c r="J16" s="257">
        <v>0</v>
      </c>
      <c r="K16" s="257">
        <v>0</v>
      </c>
      <c r="L16" s="256">
        <f t="shared" si="0"/>
        <v>0</v>
      </c>
      <c r="M16" s="250">
        <v>0</v>
      </c>
      <c r="N16" s="250">
        <v>0</v>
      </c>
      <c r="O16" s="250">
        <v>0</v>
      </c>
      <c r="P16" s="250">
        <v>0</v>
      </c>
      <c r="Q16" s="250">
        <v>0</v>
      </c>
      <c r="R16" s="250">
        <v>0</v>
      </c>
      <c r="S16" s="250">
        <f t="shared" si="4"/>
        <v>0</v>
      </c>
      <c r="T16" s="250">
        <f t="shared" si="3"/>
        <v>0</v>
      </c>
      <c r="U16" s="250">
        <f t="shared" si="1"/>
        <v>0</v>
      </c>
      <c r="V16" s="250">
        <f t="shared" si="1"/>
        <v>0</v>
      </c>
      <c r="W16" s="107"/>
      <c r="X16" s="250">
        <v>0</v>
      </c>
      <c r="Y16" s="258">
        <f t="shared" si="6"/>
        <v>0.9</v>
      </c>
      <c r="Z16" s="249">
        <f t="shared" si="5"/>
        <v>0</v>
      </c>
      <c r="AA16" s="249">
        <f t="shared" si="2"/>
        <v>0</v>
      </c>
      <c r="AB16" s="273" t="s">
        <v>70</v>
      </c>
      <c r="AD16" s="79"/>
      <c r="AE16" s="79"/>
      <c r="AF16" s="79"/>
    </row>
    <row r="17" spans="1:32" ht="30" x14ac:dyDescent="0.25">
      <c r="A17" s="19" t="s">
        <v>75</v>
      </c>
      <c r="B17" s="39" t="s">
        <v>68</v>
      </c>
      <c r="C17" s="21" t="s">
        <v>76</v>
      </c>
      <c r="D17" s="21" t="s">
        <v>227</v>
      </c>
      <c r="E17" s="247">
        <v>160000</v>
      </c>
      <c r="F17" s="32">
        <v>0</v>
      </c>
      <c r="G17" s="34">
        <v>0</v>
      </c>
      <c r="H17" s="154">
        <v>0</v>
      </c>
      <c r="I17" s="154">
        <v>0</v>
      </c>
      <c r="J17" s="154">
        <v>0</v>
      </c>
      <c r="K17" s="248">
        <v>17970.760000000002</v>
      </c>
      <c r="L17" s="99">
        <f t="shared" si="0"/>
        <v>17970.760000000002</v>
      </c>
      <c r="M17" s="164">
        <v>8006</v>
      </c>
      <c r="N17" s="164">
        <v>17167</v>
      </c>
      <c r="O17" s="164">
        <v>17892</v>
      </c>
      <c r="P17" s="164">
        <v>61035.76</v>
      </c>
      <c r="Q17" s="156">
        <v>0</v>
      </c>
      <c r="R17" s="164">
        <v>41118.030000000006</v>
      </c>
      <c r="S17" s="164">
        <f t="shared" si="4"/>
        <v>84183.03</v>
      </c>
      <c r="T17" s="41">
        <f t="shared" si="3"/>
        <v>19282.07</v>
      </c>
      <c r="U17" s="41">
        <f t="shared" si="1"/>
        <v>19282.07</v>
      </c>
      <c r="V17" s="41">
        <f t="shared" si="1"/>
        <v>19282.07</v>
      </c>
      <c r="W17" s="107"/>
      <c r="X17" s="41">
        <v>57846.21</v>
      </c>
      <c r="Y17" s="260" t="str">
        <f t="shared" si="6"/>
        <v>0%</v>
      </c>
      <c r="Z17" s="261">
        <f t="shared" si="5"/>
        <v>0</v>
      </c>
      <c r="AA17" s="29">
        <f>+$E17-Z17</f>
        <v>160000</v>
      </c>
      <c r="AB17" s="36" t="s">
        <v>78</v>
      </c>
      <c r="AD17" s="79"/>
      <c r="AE17" s="79"/>
      <c r="AF17" s="79"/>
    </row>
    <row r="18" spans="1:32" ht="45" x14ac:dyDescent="0.25">
      <c r="A18" s="19" t="s">
        <v>79</v>
      </c>
      <c r="B18" s="20" t="s">
        <v>80</v>
      </c>
      <c r="C18" s="21" t="s">
        <v>41</v>
      </c>
      <c r="D18" s="21" t="s">
        <v>81</v>
      </c>
      <c r="E18" s="167">
        <v>910000</v>
      </c>
      <c r="F18" s="32">
        <v>0</v>
      </c>
      <c r="G18" s="34">
        <v>0</v>
      </c>
      <c r="H18" s="154">
        <v>32337.480000000003</v>
      </c>
      <c r="I18" s="154">
        <v>52164.84</v>
      </c>
      <c r="J18" s="154">
        <v>49104.42</v>
      </c>
      <c r="K18" s="154">
        <v>65590.479999999981</v>
      </c>
      <c r="L18" s="34">
        <f t="shared" si="0"/>
        <v>199197.22</v>
      </c>
      <c r="M18" s="156">
        <v>0</v>
      </c>
      <c r="N18" s="156">
        <v>7582.96</v>
      </c>
      <c r="O18" s="41">
        <v>54813.01</v>
      </c>
      <c r="P18" s="164">
        <v>126899.54</v>
      </c>
      <c r="Q18" s="164">
        <v>126899.47</v>
      </c>
      <c r="R18" s="164">
        <v>333541.7309090909</v>
      </c>
      <c r="S18" s="164">
        <f t="shared" si="4"/>
        <v>395937.70090909093</v>
      </c>
      <c r="T18" s="41">
        <f t="shared" si="3"/>
        <v>104955.02666666667</v>
      </c>
      <c r="U18" s="41">
        <f t="shared" si="1"/>
        <v>104955.02666666667</v>
      </c>
      <c r="V18" s="41">
        <f t="shared" si="1"/>
        <v>104955.02666666667</v>
      </c>
      <c r="W18" s="107"/>
      <c r="X18" s="41">
        <v>314865.08</v>
      </c>
      <c r="Y18" s="27">
        <f t="shared" si="6"/>
        <v>0.5</v>
      </c>
      <c r="Z18" s="37">
        <f t="shared" si="5"/>
        <v>455000</v>
      </c>
      <c r="AA18" s="38">
        <f t="shared" si="2"/>
        <v>455000</v>
      </c>
      <c r="AB18" s="35" t="s">
        <v>47</v>
      </c>
      <c r="AD18" s="79"/>
      <c r="AE18" s="79"/>
      <c r="AF18" s="79"/>
    </row>
    <row r="19" spans="1:32" ht="30" x14ac:dyDescent="0.25">
      <c r="A19" s="19" t="s">
        <v>82</v>
      </c>
      <c r="B19" s="20" t="s">
        <v>83</v>
      </c>
      <c r="C19" s="21" t="s">
        <v>84</v>
      </c>
      <c r="D19" s="21" t="s">
        <v>85</v>
      </c>
      <c r="E19" s="167">
        <v>52860688.109999999</v>
      </c>
      <c r="F19" s="32">
        <v>0</v>
      </c>
      <c r="G19" s="34">
        <v>50981635.490000002</v>
      </c>
      <c r="H19" s="154">
        <v>0</v>
      </c>
      <c r="I19" s="154">
        <v>0</v>
      </c>
      <c r="J19" s="154">
        <v>1879052.62</v>
      </c>
      <c r="K19" s="154">
        <v>2.7939677238464355E-9</v>
      </c>
      <c r="L19" s="34">
        <f t="shared" si="0"/>
        <v>1879052.6200000029</v>
      </c>
      <c r="M19" s="156">
        <v>0</v>
      </c>
      <c r="N19" s="156">
        <v>0</v>
      </c>
      <c r="O19" s="156">
        <v>0</v>
      </c>
      <c r="P19" s="156">
        <v>20422185.760000002</v>
      </c>
      <c r="Q19" s="156">
        <v>32438502.350000001</v>
      </c>
      <c r="R19" s="262">
        <v>0</v>
      </c>
      <c r="S19" s="262">
        <f t="shared" si="4"/>
        <v>0</v>
      </c>
      <c r="T19" s="25">
        <f t="shared" si="3"/>
        <v>0</v>
      </c>
      <c r="U19" s="25">
        <f t="shared" si="1"/>
        <v>0</v>
      </c>
      <c r="V19" s="25">
        <f t="shared" si="1"/>
        <v>0</v>
      </c>
      <c r="W19" s="107"/>
      <c r="X19" s="25">
        <v>0</v>
      </c>
      <c r="Y19" s="260">
        <f t="shared" si="6"/>
        <v>0.55510000000000004</v>
      </c>
      <c r="Z19" s="37">
        <f t="shared" si="5"/>
        <v>29342967.969861001</v>
      </c>
      <c r="AA19" s="38">
        <f t="shared" si="2"/>
        <v>23517720.140138999</v>
      </c>
      <c r="AB19" s="35" t="s">
        <v>43</v>
      </c>
      <c r="AD19" s="79"/>
      <c r="AE19" s="79"/>
      <c r="AF19" s="79"/>
    </row>
    <row r="20" spans="1:32" ht="45" x14ac:dyDescent="0.25">
      <c r="A20" s="19" t="s">
        <v>86</v>
      </c>
      <c r="B20" s="20" t="s">
        <v>83</v>
      </c>
      <c r="C20" s="21" t="s">
        <v>84</v>
      </c>
      <c r="D20" s="21" t="s">
        <v>87</v>
      </c>
      <c r="E20" s="167">
        <v>8197271.5599999996</v>
      </c>
      <c r="F20" s="32">
        <v>0</v>
      </c>
      <c r="G20" s="34">
        <v>5885172.5599999996</v>
      </c>
      <c r="H20" s="154">
        <v>0</v>
      </c>
      <c r="I20" s="154">
        <v>0</v>
      </c>
      <c r="J20" s="154">
        <v>0</v>
      </c>
      <c r="K20" s="154">
        <v>337509.00000000093</v>
      </c>
      <c r="L20" s="34">
        <f t="shared" si="0"/>
        <v>337509.00000000093</v>
      </c>
      <c r="M20" s="156">
        <v>1921541.19</v>
      </c>
      <c r="N20" s="156">
        <v>0</v>
      </c>
      <c r="O20" s="164">
        <v>-64290.009999999995</v>
      </c>
      <c r="P20" s="164">
        <v>4059182.9700000007</v>
      </c>
      <c r="Q20" s="156">
        <v>4059182.9800000004</v>
      </c>
      <c r="R20" s="262">
        <v>0</v>
      </c>
      <c r="S20" s="164">
        <f t="shared" si="4"/>
        <v>1857251.18</v>
      </c>
      <c r="T20" s="41">
        <f t="shared" si="3"/>
        <v>39112.94</v>
      </c>
      <c r="U20" s="41">
        <f t="shared" si="1"/>
        <v>39112.94</v>
      </c>
      <c r="V20" s="41">
        <f t="shared" si="1"/>
        <v>39112.94</v>
      </c>
      <c r="W20" s="107"/>
      <c r="X20" s="41">
        <v>117338.82</v>
      </c>
      <c r="Y20" s="27">
        <f t="shared" si="6"/>
        <v>0.5</v>
      </c>
      <c r="Z20" s="37">
        <f t="shared" si="5"/>
        <v>4098635.78</v>
      </c>
      <c r="AA20" s="38">
        <f t="shared" si="2"/>
        <v>4098635.78</v>
      </c>
      <c r="AB20" s="35" t="s">
        <v>47</v>
      </c>
      <c r="AD20" s="79"/>
      <c r="AE20" s="79"/>
      <c r="AF20" s="79"/>
    </row>
    <row r="21" spans="1:32" ht="30" x14ac:dyDescent="0.25">
      <c r="A21" s="19" t="s">
        <v>88</v>
      </c>
      <c r="B21" s="20" t="s">
        <v>83</v>
      </c>
      <c r="C21" s="21" t="s">
        <v>84</v>
      </c>
      <c r="D21" s="21" t="s">
        <v>89</v>
      </c>
      <c r="E21" s="247">
        <v>1513519.63075</v>
      </c>
      <c r="F21" s="32">
        <v>0</v>
      </c>
      <c r="G21" s="34">
        <v>954401.65</v>
      </c>
      <c r="H21" s="154">
        <v>0</v>
      </c>
      <c r="I21" s="154">
        <v>90926.9</v>
      </c>
      <c r="J21" s="154">
        <v>50599.67</v>
      </c>
      <c r="K21" s="154">
        <v>66401.670000000013</v>
      </c>
      <c r="L21" s="34">
        <f t="shared" si="0"/>
        <v>207928.24</v>
      </c>
      <c r="M21" s="156">
        <v>0</v>
      </c>
      <c r="N21" s="156">
        <v>57276.2</v>
      </c>
      <c r="O21" s="164">
        <v>72632.2</v>
      </c>
      <c r="P21" s="164">
        <v>634540.51</v>
      </c>
      <c r="Q21" s="164">
        <v>657697.78</v>
      </c>
      <c r="R21" s="164">
        <v>0</v>
      </c>
      <c r="S21" s="164">
        <f t="shared" si="4"/>
        <v>129908.4</v>
      </c>
      <c r="T21" s="41">
        <f t="shared" si="3"/>
        <v>73760.44666666667</v>
      </c>
      <c r="U21" s="41">
        <f t="shared" si="1"/>
        <v>73760.44666666667</v>
      </c>
      <c r="V21" s="41">
        <f t="shared" si="1"/>
        <v>73760.44666666667</v>
      </c>
      <c r="W21" s="107"/>
      <c r="X21" s="41">
        <v>221281.34</v>
      </c>
      <c r="Y21" s="27">
        <f t="shared" si="6"/>
        <v>0.5</v>
      </c>
      <c r="Z21" s="261">
        <f t="shared" si="5"/>
        <v>756759.81537500001</v>
      </c>
      <c r="AA21" s="261">
        <f t="shared" si="2"/>
        <v>756759.81537500001</v>
      </c>
      <c r="AB21" s="35" t="s">
        <v>47</v>
      </c>
      <c r="AD21" s="79"/>
      <c r="AE21" s="79"/>
      <c r="AF21" s="79"/>
    </row>
    <row r="22" spans="1:32" ht="45" x14ac:dyDescent="0.25">
      <c r="A22" s="19" t="s">
        <v>90</v>
      </c>
      <c r="B22" s="20" t="s">
        <v>83</v>
      </c>
      <c r="C22" s="21" t="s">
        <v>91</v>
      </c>
      <c r="D22" s="21" t="s">
        <v>92</v>
      </c>
      <c r="E22" s="167">
        <v>3000000</v>
      </c>
      <c r="F22" s="32">
        <v>0</v>
      </c>
      <c r="G22" s="34">
        <v>0</v>
      </c>
      <c r="H22" s="154">
        <v>0</v>
      </c>
      <c r="I22" s="154">
        <v>8075.0000000000009</v>
      </c>
      <c r="J22" s="154">
        <v>59001.72</v>
      </c>
      <c r="K22" s="154">
        <v>86588.930000000022</v>
      </c>
      <c r="L22" s="34">
        <f t="shared" si="0"/>
        <v>153665.65000000002</v>
      </c>
      <c r="M22" s="156">
        <v>53125.38</v>
      </c>
      <c r="N22" s="156">
        <v>4575.0000000000073</v>
      </c>
      <c r="O22" s="164">
        <v>217677.61</v>
      </c>
      <c r="P22" s="164">
        <v>295202.09999999998</v>
      </c>
      <c r="Q22" s="164">
        <v>133841.54</v>
      </c>
      <c r="R22" s="164">
        <v>515262.17</v>
      </c>
      <c r="S22" s="164">
        <f t="shared" si="4"/>
        <v>790640.15999999992</v>
      </c>
      <c r="T22" s="41">
        <f t="shared" si="3"/>
        <v>685231.39666666661</v>
      </c>
      <c r="U22" s="41">
        <f t="shared" si="1"/>
        <v>685231.39666666661</v>
      </c>
      <c r="V22" s="41">
        <f t="shared" si="1"/>
        <v>685231.39666666661</v>
      </c>
      <c r="W22" s="107"/>
      <c r="X22" s="41">
        <v>2055694.19</v>
      </c>
      <c r="Y22" s="27" t="str">
        <f t="shared" si="6"/>
        <v>0%</v>
      </c>
      <c r="Z22" s="37">
        <f t="shared" si="5"/>
        <v>0</v>
      </c>
      <c r="AA22" s="38">
        <f t="shared" si="2"/>
        <v>3000000</v>
      </c>
      <c r="AB22" s="35" t="s">
        <v>50</v>
      </c>
      <c r="AD22" s="79"/>
      <c r="AE22" s="79"/>
      <c r="AF22" s="79"/>
    </row>
    <row r="23" spans="1:32" ht="45" x14ac:dyDescent="0.25">
      <c r="A23" s="19" t="s">
        <v>93</v>
      </c>
      <c r="B23" s="20" t="s">
        <v>83</v>
      </c>
      <c r="C23" s="21" t="s">
        <v>91</v>
      </c>
      <c r="D23" s="21" t="s">
        <v>94</v>
      </c>
      <c r="E23" s="167">
        <v>3000000</v>
      </c>
      <c r="F23" s="32">
        <v>0</v>
      </c>
      <c r="G23" s="34">
        <v>28555.66</v>
      </c>
      <c r="H23" s="154">
        <v>0</v>
      </c>
      <c r="I23" s="154">
        <v>0</v>
      </c>
      <c r="J23" s="154">
        <v>367392.45</v>
      </c>
      <c r="K23" s="154">
        <v>531924.1100000001</v>
      </c>
      <c r="L23" s="34">
        <f t="shared" si="0"/>
        <v>899316.56</v>
      </c>
      <c r="M23" s="156">
        <v>0</v>
      </c>
      <c r="N23" s="156">
        <v>36648.46</v>
      </c>
      <c r="O23" s="164">
        <v>291729.96000000002</v>
      </c>
      <c r="P23" s="164">
        <v>1259976.3899999999</v>
      </c>
      <c r="Q23" s="277">
        <v>1.1096017260570079E-7</v>
      </c>
      <c r="R23" s="164">
        <v>60000</v>
      </c>
      <c r="S23" s="164">
        <f t="shared" si="4"/>
        <v>388378.42000000004</v>
      </c>
      <c r="T23" s="41">
        <f t="shared" si="3"/>
        <v>561249.78666666674</v>
      </c>
      <c r="U23" s="41">
        <f t="shared" si="1"/>
        <v>561249.78666666674</v>
      </c>
      <c r="V23" s="41">
        <f t="shared" si="1"/>
        <v>561249.78666666674</v>
      </c>
      <c r="W23" s="107"/>
      <c r="X23" s="41">
        <v>1683749.36</v>
      </c>
      <c r="Y23" s="27" t="str">
        <f t="shared" si="6"/>
        <v>0%</v>
      </c>
      <c r="Z23" s="37">
        <f t="shared" si="5"/>
        <v>0</v>
      </c>
      <c r="AA23" s="38">
        <f t="shared" si="2"/>
        <v>3000000</v>
      </c>
      <c r="AB23" s="35" t="s">
        <v>50</v>
      </c>
      <c r="AD23" s="79"/>
      <c r="AE23" s="79"/>
      <c r="AF23" s="79"/>
    </row>
    <row r="24" spans="1:32" ht="45" x14ac:dyDescent="0.25">
      <c r="A24" s="19" t="s">
        <v>95</v>
      </c>
      <c r="B24" s="20" t="s">
        <v>83</v>
      </c>
      <c r="C24" s="21" t="s">
        <v>91</v>
      </c>
      <c r="D24" s="21" t="s">
        <v>96</v>
      </c>
      <c r="E24" s="167">
        <v>800000</v>
      </c>
      <c r="F24" s="32">
        <v>0</v>
      </c>
      <c r="G24" s="34">
        <v>0</v>
      </c>
      <c r="H24" s="154">
        <v>0</v>
      </c>
      <c r="I24" s="154">
        <v>0</v>
      </c>
      <c r="J24" s="154">
        <v>151322.23999999999</v>
      </c>
      <c r="K24" s="154">
        <v>86227.290000000037</v>
      </c>
      <c r="L24" s="34">
        <f t="shared" si="0"/>
        <v>237549.53000000003</v>
      </c>
      <c r="M24" s="156">
        <v>8732.68</v>
      </c>
      <c r="N24" s="156">
        <v>0</v>
      </c>
      <c r="O24" s="164">
        <v>2105</v>
      </c>
      <c r="P24" s="164">
        <v>124193.60000000001</v>
      </c>
      <c r="Q24" s="164">
        <v>124193.61</v>
      </c>
      <c r="R24" s="164">
        <v>200000</v>
      </c>
      <c r="S24" s="164">
        <f t="shared" si="4"/>
        <v>210837.68</v>
      </c>
      <c r="T24" s="41">
        <f t="shared" si="3"/>
        <v>117204.26333333332</v>
      </c>
      <c r="U24" s="41">
        <f t="shared" si="1"/>
        <v>117204.26333333332</v>
      </c>
      <c r="V24" s="41">
        <f t="shared" si="1"/>
        <v>117204.26333333332</v>
      </c>
      <c r="W24" s="107"/>
      <c r="X24" s="41">
        <v>351612.79</v>
      </c>
      <c r="Y24" s="27">
        <f t="shared" si="6"/>
        <v>0.5</v>
      </c>
      <c r="Z24" s="37">
        <f t="shared" si="5"/>
        <v>400000</v>
      </c>
      <c r="AA24" s="38">
        <f t="shared" si="2"/>
        <v>400000</v>
      </c>
      <c r="AB24" s="35" t="s">
        <v>47</v>
      </c>
      <c r="AD24" s="79"/>
      <c r="AE24" s="79"/>
      <c r="AF24" s="79"/>
    </row>
    <row r="25" spans="1:32" ht="30.95" customHeight="1" x14ac:dyDescent="0.25">
      <c r="A25" s="19" t="s">
        <v>97</v>
      </c>
      <c r="B25" s="20" t="s">
        <v>98</v>
      </c>
      <c r="C25" s="21" t="s">
        <v>98</v>
      </c>
      <c r="D25" s="21" t="s">
        <v>99</v>
      </c>
      <c r="E25" s="167">
        <v>500000</v>
      </c>
      <c r="F25" s="32">
        <v>0</v>
      </c>
      <c r="G25" s="34">
        <v>0</v>
      </c>
      <c r="H25" s="154">
        <v>0</v>
      </c>
      <c r="I25" s="154">
        <v>39262.83</v>
      </c>
      <c r="J25" s="154">
        <v>38246.44</v>
      </c>
      <c r="K25" s="154">
        <v>45879.419999999984</v>
      </c>
      <c r="L25" s="99">
        <f t="shared" si="0"/>
        <v>123388.68999999999</v>
      </c>
      <c r="M25" s="156">
        <v>30012</v>
      </c>
      <c r="N25" s="156">
        <v>35128.800000000003</v>
      </c>
      <c r="O25" s="164">
        <v>50511.319999999992</v>
      </c>
      <c r="P25" s="164">
        <v>126592.73999999999</v>
      </c>
      <c r="Q25" s="164">
        <v>126592.65000000001</v>
      </c>
      <c r="R25" s="164">
        <v>0</v>
      </c>
      <c r="S25" s="164">
        <f t="shared" si="4"/>
        <v>115652.12</v>
      </c>
      <c r="T25" s="41">
        <f t="shared" si="3"/>
        <v>86986.396666666667</v>
      </c>
      <c r="U25" s="41">
        <f t="shared" si="3"/>
        <v>86986.396666666667</v>
      </c>
      <c r="V25" s="41">
        <f t="shared" si="3"/>
        <v>86986.396666666667</v>
      </c>
      <c r="W25" s="107"/>
      <c r="X25" s="41">
        <v>260959.19</v>
      </c>
      <c r="Y25" s="27">
        <f t="shared" si="6"/>
        <v>0.5</v>
      </c>
      <c r="Z25" s="37">
        <f t="shared" si="5"/>
        <v>250000</v>
      </c>
      <c r="AA25" s="38">
        <f t="shared" si="2"/>
        <v>250000</v>
      </c>
      <c r="AB25" s="35" t="s">
        <v>47</v>
      </c>
      <c r="AD25" s="79"/>
      <c r="AE25" s="79"/>
      <c r="AF25" s="79"/>
    </row>
    <row r="26" spans="1:32" ht="45" x14ac:dyDescent="0.25">
      <c r="A26" s="19" t="s">
        <v>232</v>
      </c>
      <c r="B26" s="42" t="s">
        <v>40</v>
      </c>
      <c r="C26" s="21" t="s">
        <v>41</v>
      </c>
      <c r="D26" s="43" t="s">
        <v>101</v>
      </c>
      <c r="E26" s="167">
        <v>9825000</v>
      </c>
      <c r="F26" s="32">
        <v>0</v>
      </c>
      <c r="G26" s="34"/>
      <c r="H26" s="24"/>
      <c r="I26" s="24"/>
      <c r="J26" s="24"/>
      <c r="K26" s="24"/>
      <c r="L26" s="34">
        <f t="shared" si="0"/>
        <v>0</v>
      </c>
      <c r="M26" s="156">
        <v>0</v>
      </c>
      <c r="N26" s="156">
        <v>9687213</v>
      </c>
      <c r="O26" s="164">
        <v>0</v>
      </c>
      <c r="P26" s="156">
        <v>4843606.5</v>
      </c>
      <c r="Q26" s="156">
        <v>4843606.5</v>
      </c>
      <c r="R26" s="164">
        <v>0</v>
      </c>
      <c r="S26" s="164">
        <f t="shared" si="4"/>
        <v>9687213</v>
      </c>
      <c r="T26" s="263">
        <f t="shared" ref="T26:V39" si="7">$X26/3</f>
        <v>45929</v>
      </c>
      <c r="U26" s="263">
        <f t="shared" si="7"/>
        <v>45929</v>
      </c>
      <c r="V26" s="263">
        <f t="shared" si="7"/>
        <v>45929</v>
      </c>
      <c r="W26" s="110"/>
      <c r="X26" s="263">
        <v>137787</v>
      </c>
      <c r="Y26" s="27">
        <f t="shared" si="6"/>
        <v>0.5</v>
      </c>
      <c r="Z26" s="25">
        <f t="shared" ref="Z26:Z39" si="8">+Y26*E26</f>
        <v>4912500</v>
      </c>
      <c r="AA26" s="38">
        <f t="shared" ref="AA26:AA39" si="9">+E26-Z26</f>
        <v>4912500</v>
      </c>
      <c r="AB26" s="35" t="s">
        <v>47</v>
      </c>
      <c r="AD26" s="79"/>
      <c r="AE26" s="79"/>
      <c r="AF26" s="79"/>
    </row>
    <row r="27" spans="1:32" ht="45" x14ac:dyDescent="0.25">
      <c r="A27" s="19" t="s">
        <v>233</v>
      </c>
      <c r="B27" s="20" t="s">
        <v>45</v>
      </c>
      <c r="C27" s="21" t="s">
        <v>41</v>
      </c>
      <c r="D27" s="43" t="s">
        <v>103</v>
      </c>
      <c r="E27" s="167">
        <v>3000000</v>
      </c>
      <c r="F27" s="32"/>
      <c r="G27" s="34"/>
      <c r="H27" s="24"/>
      <c r="I27" s="24"/>
      <c r="J27" s="24"/>
      <c r="K27" s="24"/>
      <c r="L27" s="34">
        <f t="shared" si="0"/>
        <v>0</v>
      </c>
      <c r="M27" s="156">
        <v>0</v>
      </c>
      <c r="N27" s="156">
        <v>0</v>
      </c>
      <c r="O27" s="164">
        <v>0</v>
      </c>
      <c r="P27" s="156">
        <v>0</v>
      </c>
      <c r="Q27" s="156">
        <v>0</v>
      </c>
      <c r="R27" s="164">
        <v>239360</v>
      </c>
      <c r="S27" s="164">
        <f t="shared" si="4"/>
        <v>239360</v>
      </c>
      <c r="T27" s="263">
        <f t="shared" si="7"/>
        <v>920213.33333333337</v>
      </c>
      <c r="U27" s="263">
        <f t="shared" si="7"/>
        <v>920213.33333333337</v>
      </c>
      <c r="V27" s="263">
        <f t="shared" si="7"/>
        <v>920213.33333333337</v>
      </c>
      <c r="W27" s="110"/>
      <c r="X27" s="263">
        <v>2760640</v>
      </c>
      <c r="Y27" s="260" t="str">
        <f t="shared" si="6"/>
        <v>0%</v>
      </c>
      <c r="Z27" s="261">
        <f t="shared" si="8"/>
        <v>0</v>
      </c>
      <c r="AA27" s="261">
        <f t="shared" si="9"/>
        <v>3000000</v>
      </c>
      <c r="AB27" s="36" t="s">
        <v>60</v>
      </c>
      <c r="AD27" s="79"/>
      <c r="AE27" s="79"/>
      <c r="AF27" s="79"/>
    </row>
    <row r="28" spans="1:32" x14ac:dyDescent="0.25">
      <c r="A28" s="19" t="s">
        <v>234</v>
      </c>
      <c r="B28" s="42" t="s">
        <v>62</v>
      </c>
      <c r="C28" s="43" t="s">
        <v>105</v>
      </c>
      <c r="D28" s="43" t="s">
        <v>106</v>
      </c>
      <c r="E28" s="167">
        <v>2000000</v>
      </c>
      <c r="F28" s="32"/>
      <c r="G28" s="34"/>
      <c r="H28" s="24"/>
      <c r="I28" s="24"/>
      <c r="J28" s="24"/>
      <c r="K28" s="24"/>
      <c r="L28" s="34">
        <f t="shared" si="0"/>
        <v>0</v>
      </c>
      <c r="M28" s="156">
        <v>0</v>
      </c>
      <c r="N28" s="156">
        <v>0</v>
      </c>
      <c r="O28" s="164">
        <v>0</v>
      </c>
      <c r="P28" s="156">
        <v>0</v>
      </c>
      <c r="Q28" s="156">
        <v>0</v>
      </c>
      <c r="R28" s="164">
        <v>0</v>
      </c>
      <c r="S28" s="164">
        <f t="shared" si="4"/>
        <v>0</v>
      </c>
      <c r="T28" s="263">
        <f t="shared" si="7"/>
        <v>666666.66666666663</v>
      </c>
      <c r="U28" s="263">
        <f t="shared" si="7"/>
        <v>666666.66666666663</v>
      </c>
      <c r="V28" s="263">
        <f t="shared" si="7"/>
        <v>666666.66666666663</v>
      </c>
      <c r="W28" s="110"/>
      <c r="X28" s="263">
        <v>2000000</v>
      </c>
      <c r="Y28" s="260">
        <f t="shared" si="6"/>
        <v>0.55510000000000004</v>
      </c>
      <c r="Z28" s="25">
        <f t="shared" si="8"/>
        <v>1110200</v>
      </c>
      <c r="AA28" s="38">
        <f t="shared" si="9"/>
        <v>889800</v>
      </c>
      <c r="AB28" s="271" t="s">
        <v>43</v>
      </c>
      <c r="AD28" s="79"/>
      <c r="AE28" s="79"/>
      <c r="AF28" s="79"/>
    </row>
    <row r="29" spans="1:32" x14ac:dyDescent="0.25">
      <c r="A29" s="19" t="s">
        <v>235</v>
      </c>
      <c r="B29" s="42" t="s">
        <v>65</v>
      </c>
      <c r="C29" s="43" t="s">
        <v>108</v>
      </c>
      <c r="D29" s="43" t="s">
        <v>109</v>
      </c>
      <c r="E29" s="167">
        <v>850000</v>
      </c>
      <c r="F29" s="32"/>
      <c r="G29" s="34"/>
      <c r="H29" s="24"/>
      <c r="I29" s="24"/>
      <c r="J29" s="24"/>
      <c r="K29" s="24"/>
      <c r="L29" s="34">
        <f t="shared" si="0"/>
        <v>0</v>
      </c>
      <c r="M29" s="156">
        <v>0</v>
      </c>
      <c r="N29" s="156">
        <v>29839.32</v>
      </c>
      <c r="O29" s="164">
        <v>50667.76</v>
      </c>
      <c r="P29" s="164">
        <v>40253.54</v>
      </c>
      <c r="Q29" s="164">
        <v>40253.54</v>
      </c>
      <c r="R29" s="164">
        <v>145296.24000000002</v>
      </c>
      <c r="S29" s="164">
        <f t="shared" si="4"/>
        <v>225803.32000000004</v>
      </c>
      <c r="T29" s="263">
        <f t="shared" si="7"/>
        <v>208065.56000000003</v>
      </c>
      <c r="U29" s="263">
        <f t="shared" si="7"/>
        <v>208065.56000000003</v>
      </c>
      <c r="V29" s="263">
        <f t="shared" si="7"/>
        <v>208065.56000000003</v>
      </c>
      <c r="W29" s="110"/>
      <c r="X29" s="263">
        <v>624196.68000000005</v>
      </c>
      <c r="Y29" s="260">
        <v>1</v>
      </c>
      <c r="Z29" s="261">
        <f t="shared" si="8"/>
        <v>850000</v>
      </c>
      <c r="AA29" s="261">
        <f t="shared" si="9"/>
        <v>0</v>
      </c>
      <c r="AB29" s="36" t="s">
        <v>50</v>
      </c>
      <c r="AD29" s="79"/>
      <c r="AE29" s="79"/>
      <c r="AF29" s="79"/>
    </row>
    <row r="30" spans="1:32" ht="45" x14ac:dyDescent="0.25">
      <c r="A30" s="19" t="s">
        <v>236</v>
      </c>
      <c r="B30" s="42" t="s">
        <v>65</v>
      </c>
      <c r="C30" s="21" t="s">
        <v>41</v>
      </c>
      <c r="D30" s="43" t="s">
        <v>111</v>
      </c>
      <c r="E30" s="167">
        <v>500000</v>
      </c>
      <c r="F30" s="32"/>
      <c r="G30" s="34"/>
      <c r="H30" s="24"/>
      <c r="I30" s="24"/>
      <c r="J30" s="24"/>
      <c r="K30" s="24"/>
      <c r="L30" s="34">
        <f t="shared" si="0"/>
        <v>0</v>
      </c>
      <c r="M30" s="156">
        <v>0</v>
      </c>
      <c r="N30" s="156">
        <v>0</v>
      </c>
      <c r="O30" s="164">
        <v>0</v>
      </c>
      <c r="P30" s="156">
        <v>0</v>
      </c>
      <c r="Q30" s="156">
        <v>0</v>
      </c>
      <c r="R30" s="164">
        <v>125000</v>
      </c>
      <c r="S30" s="164">
        <f t="shared" si="4"/>
        <v>125000</v>
      </c>
      <c r="T30" s="263">
        <f t="shared" si="7"/>
        <v>125000</v>
      </c>
      <c r="U30" s="263">
        <f t="shared" si="7"/>
        <v>125000</v>
      </c>
      <c r="V30" s="263">
        <f t="shared" si="7"/>
        <v>125000</v>
      </c>
      <c r="W30" s="110"/>
      <c r="X30" s="263">
        <v>375000</v>
      </c>
      <c r="Y30" s="27" t="str">
        <f t="shared" si="6"/>
        <v>0%</v>
      </c>
      <c r="Z30" s="25">
        <f t="shared" si="8"/>
        <v>0</v>
      </c>
      <c r="AA30" s="38">
        <f t="shared" si="9"/>
        <v>500000</v>
      </c>
      <c r="AB30" s="35" t="s">
        <v>50</v>
      </c>
      <c r="AD30" s="79"/>
      <c r="AE30" s="79"/>
      <c r="AF30" s="79"/>
    </row>
    <row r="31" spans="1:32" ht="45" x14ac:dyDescent="0.25">
      <c r="A31" s="19" t="s">
        <v>237</v>
      </c>
      <c r="B31" s="42" t="s">
        <v>65</v>
      </c>
      <c r="C31" s="21" t="s">
        <v>41</v>
      </c>
      <c r="D31" s="43" t="s">
        <v>113</v>
      </c>
      <c r="E31" s="167">
        <v>0</v>
      </c>
      <c r="F31" s="32"/>
      <c r="G31" s="34"/>
      <c r="H31" s="24"/>
      <c r="I31" s="24"/>
      <c r="J31" s="24"/>
      <c r="K31" s="24"/>
      <c r="L31" s="34">
        <f t="shared" si="0"/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262">
        <v>0</v>
      </c>
      <c r="S31" s="262">
        <f t="shared" si="4"/>
        <v>0</v>
      </c>
      <c r="T31" s="109">
        <f t="shared" si="7"/>
        <v>0</v>
      </c>
      <c r="U31" s="109">
        <f t="shared" si="7"/>
        <v>0</v>
      </c>
      <c r="V31" s="109">
        <f t="shared" si="7"/>
        <v>0</v>
      </c>
      <c r="W31" s="110"/>
      <c r="X31" s="109">
        <v>0</v>
      </c>
      <c r="Y31" s="27" t="str">
        <f t="shared" si="6"/>
        <v>0%</v>
      </c>
      <c r="Z31" s="25">
        <f t="shared" si="8"/>
        <v>0</v>
      </c>
      <c r="AA31" s="38">
        <f t="shared" si="9"/>
        <v>0</v>
      </c>
      <c r="AB31" s="35" t="s">
        <v>50</v>
      </c>
      <c r="AD31" s="79"/>
      <c r="AE31" s="79"/>
      <c r="AF31" s="79"/>
    </row>
    <row r="32" spans="1:32" ht="45" x14ac:dyDescent="0.25">
      <c r="A32" s="19" t="s">
        <v>238</v>
      </c>
      <c r="B32" s="42" t="s">
        <v>65</v>
      </c>
      <c r="C32" s="21" t="s">
        <v>41</v>
      </c>
      <c r="D32" s="49" t="s">
        <v>115</v>
      </c>
      <c r="E32" s="167">
        <v>1100000</v>
      </c>
      <c r="F32" s="32"/>
      <c r="G32" s="34"/>
      <c r="H32" s="24"/>
      <c r="I32" s="24"/>
      <c r="J32" s="24"/>
      <c r="K32" s="24"/>
      <c r="L32" s="34">
        <f t="shared" si="0"/>
        <v>0</v>
      </c>
      <c r="M32" s="156">
        <v>0</v>
      </c>
      <c r="N32" s="156">
        <v>0</v>
      </c>
      <c r="O32" s="164">
        <v>0</v>
      </c>
      <c r="P32" s="156">
        <v>0</v>
      </c>
      <c r="Q32" s="156">
        <v>0</v>
      </c>
      <c r="R32" s="164">
        <v>0</v>
      </c>
      <c r="S32" s="164">
        <f t="shared" si="4"/>
        <v>0</v>
      </c>
      <c r="T32" s="263">
        <f t="shared" si="7"/>
        <v>366666.66666666669</v>
      </c>
      <c r="U32" s="263">
        <f t="shared" si="7"/>
        <v>366666.66666666669</v>
      </c>
      <c r="V32" s="263">
        <f t="shared" si="7"/>
        <v>366666.66666666669</v>
      </c>
      <c r="W32" s="110"/>
      <c r="X32" s="263">
        <v>1100000</v>
      </c>
      <c r="Y32" s="27" t="str">
        <f t="shared" si="6"/>
        <v>0%</v>
      </c>
      <c r="Z32" s="25">
        <f t="shared" si="8"/>
        <v>0</v>
      </c>
      <c r="AA32" s="38">
        <f t="shared" si="9"/>
        <v>1100000</v>
      </c>
      <c r="AB32" s="35" t="s">
        <v>50</v>
      </c>
      <c r="AD32" s="79"/>
      <c r="AE32" s="79"/>
      <c r="AF32" s="79"/>
    </row>
    <row r="33" spans="1:32" ht="45" x14ac:dyDescent="0.25">
      <c r="A33" s="19" t="s">
        <v>239</v>
      </c>
      <c r="B33" s="42" t="s">
        <v>65</v>
      </c>
      <c r="C33" s="21" t="s">
        <v>41</v>
      </c>
      <c r="D33" s="49" t="s">
        <v>117</v>
      </c>
      <c r="E33" s="167">
        <v>800000</v>
      </c>
      <c r="F33" s="32"/>
      <c r="G33" s="34"/>
      <c r="H33" s="24"/>
      <c r="I33" s="24"/>
      <c r="J33" s="24"/>
      <c r="K33" s="24"/>
      <c r="L33" s="34">
        <f t="shared" si="0"/>
        <v>0</v>
      </c>
      <c r="M33" s="156">
        <v>0</v>
      </c>
      <c r="N33" s="156">
        <v>12934.13</v>
      </c>
      <c r="O33" s="164">
        <v>55102.280000000006</v>
      </c>
      <c r="P33" s="164">
        <v>68036.41</v>
      </c>
      <c r="Q33" s="156">
        <v>0</v>
      </c>
      <c r="R33" s="164">
        <v>263388.07</v>
      </c>
      <c r="S33" s="164">
        <f t="shared" si="4"/>
        <v>331424.48000000004</v>
      </c>
      <c r="T33" s="263">
        <f t="shared" si="7"/>
        <v>156191.84</v>
      </c>
      <c r="U33" s="263">
        <f t="shared" si="7"/>
        <v>156191.84</v>
      </c>
      <c r="V33" s="263">
        <f t="shared" si="7"/>
        <v>156191.84</v>
      </c>
      <c r="W33" s="110"/>
      <c r="X33" s="263">
        <v>468575.52</v>
      </c>
      <c r="Y33" s="27" t="str">
        <f t="shared" si="6"/>
        <v>0%</v>
      </c>
      <c r="Z33" s="25">
        <f t="shared" si="8"/>
        <v>0</v>
      </c>
      <c r="AA33" s="38">
        <f t="shared" si="9"/>
        <v>800000</v>
      </c>
      <c r="AB33" s="35" t="s">
        <v>50</v>
      </c>
      <c r="AD33" s="79"/>
      <c r="AE33" s="79"/>
      <c r="AF33" s="79"/>
    </row>
    <row r="34" spans="1:32" ht="45" x14ac:dyDescent="0.25">
      <c r="A34" s="19" t="s">
        <v>240</v>
      </c>
      <c r="B34" s="42" t="s">
        <v>68</v>
      </c>
      <c r="C34" s="21" t="s">
        <v>41</v>
      </c>
      <c r="D34" s="43" t="s">
        <v>119</v>
      </c>
      <c r="E34" s="167">
        <v>1300000</v>
      </c>
      <c r="F34" s="32"/>
      <c r="G34" s="34"/>
      <c r="H34" s="24"/>
      <c r="I34" s="24"/>
      <c r="J34" s="24"/>
      <c r="K34" s="24"/>
      <c r="L34" s="34">
        <f t="shared" si="0"/>
        <v>0</v>
      </c>
      <c r="M34" s="156">
        <v>0</v>
      </c>
      <c r="N34" s="156">
        <v>600000</v>
      </c>
      <c r="O34" s="164">
        <v>0</v>
      </c>
      <c r="P34" s="156">
        <v>600000</v>
      </c>
      <c r="Q34" s="156">
        <v>0</v>
      </c>
      <c r="R34" s="164"/>
      <c r="S34" s="164">
        <f t="shared" si="4"/>
        <v>600000</v>
      </c>
      <c r="T34" s="263">
        <f t="shared" si="7"/>
        <v>233333.33333333334</v>
      </c>
      <c r="U34" s="263">
        <f t="shared" si="7"/>
        <v>233333.33333333334</v>
      </c>
      <c r="V34" s="263">
        <f t="shared" si="7"/>
        <v>233333.33333333334</v>
      </c>
      <c r="W34" s="110"/>
      <c r="X34" s="263">
        <v>700000</v>
      </c>
      <c r="Y34" s="27">
        <f t="shared" si="6"/>
        <v>0.5</v>
      </c>
      <c r="Z34" s="25">
        <f t="shared" si="8"/>
        <v>650000</v>
      </c>
      <c r="AA34" s="38">
        <f t="shared" si="9"/>
        <v>650000</v>
      </c>
      <c r="AB34" s="271" t="s">
        <v>47</v>
      </c>
      <c r="AD34" s="79"/>
      <c r="AE34" s="79"/>
      <c r="AF34" s="79"/>
    </row>
    <row r="35" spans="1:32" ht="30" x14ac:dyDescent="0.25">
      <c r="A35" s="19" t="s">
        <v>241</v>
      </c>
      <c r="B35" s="42" t="s">
        <v>68</v>
      </c>
      <c r="C35" s="21" t="s">
        <v>58</v>
      </c>
      <c r="D35" s="43" t="s">
        <v>121</v>
      </c>
      <c r="E35" s="167">
        <v>600000</v>
      </c>
      <c r="F35" s="32"/>
      <c r="G35" s="34"/>
      <c r="H35" s="24"/>
      <c r="I35" s="24"/>
      <c r="J35" s="24"/>
      <c r="K35" s="24"/>
      <c r="L35" s="34">
        <f t="shared" si="0"/>
        <v>0</v>
      </c>
      <c r="M35" s="156">
        <v>0</v>
      </c>
      <c r="N35" s="156">
        <v>0</v>
      </c>
      <c r="O35" s="164">
        <v>0</v>
      </c>
      <c r="P35" s="156">
        <v>0</v>
      </c>
      <c r="Q35" s="156">
        <v>0</v>
      </c>
      <c r="R35" s="164"/>
      <c r="S35" s="164">
        <f t="shared" si="4"/>
        <v>0</v>
      </c>
      <c r="T35" s="263">
        <f t="shared" si="7"/>
        <v>200000</v>
      </c>
      <c r="U35" s="263">
        <f t="shared" si="7"/>
        <v>200000</v>
      </c>
      <c r="V35" s="263">
        <f t="shared" si="7"/>
        <v>200000</v>
      </c>
      <c r="W35" s="110"/>
      <c r="X35" s="263">
        <v>600000</v>
      </c>
      <c r="Y35" s="260" t="str">
        <f t="shared" si="6"/>
        <v>0%</v>
      </c>
      <c r="Z35" s="261">
        <f t="shared" si="8"/>
        <v>0</v>
      </c>
      <c r="AA35" s="261">
        <f t="shared" si="9"/>
        <v>600000</v>
      </c>
      <c r="AB35" s="36" t="s">
        <v>60</v>
      </c>
      <c r="AD35" s="79"/>
      <c r="AE35" s="79"/>
      <c r="AF35" s="79"/>
    </row>
    <row r="36" spans="1:32" x14ac:dyDescent="0.25">
      <c r="A36" s="19" t="s">
        <v>242</v>
      </c>
      <c r="B36" s="42" t="s">
        <v>68</v>
      </c>
      <c r="C36" s="43" t="s">
        <v>105</v>
      </c>
      <c r="D36" s="43" t="s">
        <v>123</v>
      </c>
      <c r="E36" s="167">
        <v>1000000</v>
      </c>
      <c r="F36" s="32"/>
      <c r="G36" s="34"/>
      <c r="H36" s="24"/>
      <c r="I36" s="24"/>
      <c r="J36" s="24"/>
      <c r="K36" s="24"/>
      <c r="L36" s="34">
        <f t="shared" si="0"/>
        <v>0</v>
      </c>
      <c r="M36" s="156">
        <v>0</v>
      </c>
      <c r="N36" s="156">
        <v>246995</v>
      </c>
      <c r="O36" s="164">
        <v>23127.5</v>
      </c>
      <c r="P36" s="164">
        <v>135061.25</v>
      </c>
      <c r="Q36" s="164">
        <v>135061.25</v>
      </c>
      <c r="R36" s="164">
        <v>530962.5</v>
      </c>
      <c r="S36" s="164">
        <f t="shared" si="4"/>
        <v>801085</v>
      </c>
      <c r="T36" s="263">
        <f t="shared" si="7"/>
        <v>66305</v>
      </c>
      <c r="U36" s="263">
        <f t="shared" si="7"/>
        <v>66305</v>
      </c>
      <c r="V36" s="263">
        <f t="shared" si="7"/>
        <v>66305</v>
      </c>
      <c r="W36" s="110"/>
      <c r="X36" s="263">
        <v>198915</v>
      </c>
      <c r="Y36" s="27">
        <f t="shared" si="6"/>
        <v>0.5</v>
      </c>
      <c r="Z36" s="25">
        <f t="shared" si="8"/>
        <v>500000</v>
      </c>
      <c r="AA36" s="38">
        <f t="shared" si="9"/>
        <v>500000</v>
      </c>
      <c r="AB36" s="35" t="s">
        <v>47</v>
      </c>
      <c r="AD36" s="79"/>
      <c r="AE36" s="79"/>
      <c r="AF36" s="79"/>
    </row>
    <row r="37" spans="1:32" ht="45" x14ac:dyDescent="0.25">
      <c r="A37" s="19" t="s">
        <v>243</v>
      </c>
      <c r="B37" s="42" t="s">
        <v>68</v>
      </c>
      <c r="C37" s="21" t="s">
        <v>41</v>
      </c>
      <c r="D37" s="43" t="s">
        <v>125</v>
      </c>
      <c r="E37" s="167">
        <v>400000</v>
      </c>
      <c r="F37" s="32"/>
      <c r="G37" s="34"/>
      <c r="H37" s="24"/>
      <c r="I37" s="24"/>
      <c r="J37" s="24"/>
      <c r="K37" s="24"/>
      <c r="L37" s="34">
        <f t="shared" si="0"/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64">
        <v>400000</v>
      </c>
      <c r="S37" s="164">
        <f t="shared" si="4"/>
        <v>400000</v>
      </c>
      <c r="T37" s="263">
        <f t="shared" si="7"/>
        <v>0</v>
      </c>
      <c r="U37" s="263">
        <f t="shared" si="7"/>
        <v>0</v>
      </c>
      <c r="V37" s="263">
        <f t="shared" si="7"/>
        <v>0</v>
      </c>
      <c r="W37" s="110"/>
      <c r="X37" s="263">
        <v>0</v>
      </c>
      <c r="Y37" s="27">
        <f t="shared" si="6"/>
        <v>0.5</v>
      </c>
      <c r="Z37" s="25">
        <f t="shared" si="8"/>
        <v>200000</v>
      </c>
      <c r="AA37" s="38">
        <f t="shared" si="9"/>
        <v>200000</v>
      </c>
      <c r="AB37" s="35" t="s">
        <v>47</v>
      </c>
      <c r="AD37" s="79"/>
      <c r="AE37" s="79"/>
      <c r="AF37" s="79"/>
    </row>
    <row r="38" spans="1:32" ht="45" x14ac:dyDescent="0.25">
      <c r="A38" s="19" t="s">
        <v>244</v>
      </c>
      <c r="B38" s="42" t="s">
        <v>80</v>
      </c>
      <c r="C38" s="21" t="s">
        <v>41</v>
      </c>
      <c r="D38" s="43" t="s">
        <v>127</v>
      </c>
      <c r="E38" s="167">
        <v>400000</v>
      </c>
      <c r="F38" s="32"/>
      <c r="G38" s="34"/>
      <c r="H38" s="24"/>
      <c r="I38" s="24"/>
      <c r="J38" s="24"/>
      <c r="K38" s="24"/>
      <c r="L38" s="34">
        <f t="shared" si="0"/>
        <v>0</v>
      </c>
      <c r="M38" s="156">
        <v>0</v>
      </c>
      <c r="N38" s="156">
        <v>0</v>
      </c>
      <c r="O38" s="164">
        <v>0</v>
      </c>
      <c r="P38" s="156">
        <v>0</v>
      </c>
      <c r="Q38" s="156">
        <v>0</v>
      </c>
      <c r="R38" s="164">
        <v>0</v>
      </c>
      <c r="S38" s="164">
        <f t="shared" si="4"/>
        <v>0</v>
      </c>
      <c r="T38" s="263">
        <f t="shared" si="7"/>
        <v>133333.33333333334</v>
      </c>
      <c r="U38" s="263">
        <f t="shared" si="7"/>
        <v>133333.33333333334</v>
      </c>
      <c r="V38" s="263">
        <f t="shared" si="7"/>
        <v>133333.33333333334</v>
      </c>
      <c r="W38" s="110"/>
      <c r="X38" s="263">
        <v>400000</v>
      </c>
      <c r="Y38" s="27" t="str">
        <f t="shared" si="6"/>
        <v>0%</v>
      </c>
      <c r="Z38" s="25">
        <f t="shared" si="8"/>
        <v>0</v>
      </c>
      <c r="AA38" s="38">
        <f t="shared" si="9"/>
        <v>400000</v>
      </c>
      <c r="AB38" s="35" t="s">
        <v>50</v>
      </c>
      <c r="AD38" s="79"/>
      <c r="AE38" s="79"/>
      <c r="AF38" s="79"/>
    </row>
    <row r="39" spans="1:32" x14ac:dyDescent="0.25">
      <c r="A39" s="19" t="s">
        <v>245</v>
      </c>
      <c r="B39" s="42" t="s">
        <v>129</v>
      </c>
      <c r="C39" s="43" t="s">
        <v>105</v>
      </c>
      <c r="D39" s="43" t="s">
        <v>130</v>
      </c>
      <c r="E39" s="167">
        <v>1250000</v>
      </c>
      <c r="F39" s="32"/>
      <c r="G39" s="34"/>
      <c r="H39" s="24"/>
      <c r="I39" s="24"/>
      <c r="J39" s="24"/>
      <c r="K39" s="24"/>
      <c r="L39" s="34">
        <f t="shared" si="0"/>
        <v>0</v>
      </c>
      <c r="M39" s="156">
        <v>0</v>
      </c>
      <c r="N39" s="156">
        <v>0</v>
      </c>
      <c r="O39" s="164">
        <v>0</v>
      </c>
      <c r="P39" s="156">
        <v>0</v>
      </c>
      <c r="Q39" s="156">
        <v>0</v>
      </c>
      <c r="R39" s="164">
        <v>0</v>
      </c>
      <c r="S39" s="164">
        <f t="shared" si="4"/>
        <v>0</v>
      </c>
      <c r="T39" s="263">
        <f t="shared" si="7"/>
        <v>416666.66666666669</v>
      </c>
      <c r="U39" s="263">
        <f t="shared" si="7"/>
        <v>416666.66666666669</v>
      </c>
      <c r="V39" s="263">
        <f t="shared" si="7"/>
        <v>416666.66666666669</v>
      </c>
      <c r="W39" s="110"/>
      <c r="X39" s="263">
        <v>1250000</v>
      </c>
      <c r="Y39" s="27" t="str">
        <f t="shared" si="6"/>
        <v>0%</v>
      </c>
      <c r="Z39" s="25">
        <f t="shared" si="8"/>
        <v>0</v>
      </c>
      <c r="AA39" s="38">
        <f t="shared" si="9"/>
        <v>1250000</v>
      </c>
      <c r="AB39" s="35" t="s">
        <v>50</v>
      </c>
      <c r="AD39" s="79"/>
      <c r="AE39" s="79"/>
      <c r="AF39" s="79"/>
    </row>
    <row r="40" spans="1:32" x14ac:dyDescent="0.25">
      <c r="A40" s="43"/>
      <c r="B40" s="50"/>
      <c r="C40" s="51"/>
      <c r="D40" s="52" t="s">
        <v>131</v>
      </c>
      <c r="E40" s="274">
        <f t="shared" ref="E40:W40" si="10">SUM(E5:E39)</f>
        <v>139606478.30075002</v>
      </c>
      <c r="F40" s="53">
        <f t="shared" si="10"/>
        <v>0</v>
      </c>
      <c r="G40" s="53">
        <f>SUM(G5:G39)</f>
        <v>62006292.880000003</v>
      </c>
      <c r="H40" s="53">
        <f t="shared" si="10"/>
        <v>970044.48</v>
      </c>
      <c r="I40" s="53">
        <f t="shared" si="10"/>
        <v>559461.07999999996</v>
      </c>
      <c r="J40" s="53">
        <f t="shared" si="10"/>
        <v>4185980.3699999996</v>
      </c>
      <c r="K40" s="53">
        <f t="shared" si="10"/>
        <v>3688475.3700000038</v>
      </c>
      <c r="L40" s="53">
        <f>SUM(L5:L39)</f>
        <v>9403961.3000000026</v>
      </c>
      <c r="M40" s="53">
        <f t="shared" si="10"/>
        <v>2969557.04</v>
      </c>
      <c r="N40" s="53">
        <f t="shared" si="10"/>
        <v>13829393.300000001</v>
      </c>
      <c r="O40" s="53">
        <f>SUM(O5:O39)</f>
        <v>5962315.2500000009</v>
      </c>
      <c r="P40" s="53">
        <f t="shared" si="10"/>
        <v>43064122.420000002</v>
      </c>
      <c r="Q40" s="53">
        <f t="shared" si="10"/>
        <v>50662114.960000113</v>
      </c>
      <c r="R40" s="53">
        <f t="shared" si="10"/>
        <v>15251285.690909091</v>
      </c>
      <c r="S40" s="53">
        <f>SUM(S5:S39)</f>
        <v>38012551.280909091</v>
      </c>
      <c r="T40" s="53">
        <f t="shared" si="10"/>
        <v>10061224.280000001</v>
      </c>
      <c r="U40" s="53">
        <f t="shared" si="10"/>
        <v>10061224.280000001</v>
      </c>
      <c r="V40" s="53">
        <f t="shared" si="10"/>
        <v>10061224.280000001</v>
      </c>
      <c r="W40" s="53">
        <f t="shared" si="10"/>
        <v>0</v>
      </c>
      <c r="X40" s="53">
        <v>30183672.84</v>
      </c>
      <c r="Y40" s="53"/>
      <c r="Z40" s="53">
        <f>SUM(Z5:Z39)</f>
        <v>66807767.065236002</v>
      </c>
      <c r="AA40" s="53">
        <f>SUM(AA5:AA39)</f>
        <v>72798711.235514</v>
      </c>
      <c r="AB40" s="53"/>
      <c r="AD40" s="79"/>
      <c r="AF40" s="79"/>
    </row>
    <row r="41" spans="1:32" x14ac:dyDescent="0.25">
      <c r="A41" s="43"/>
      <c r="B41" s="50" t="s">
        <v>2</v>
      </c>
      <c r="C41" s="51" t="s">
        <v>2</v>
      </c>
      <c r="D41" s="52" t="s">
        <v>132</v>
      </c>
      <c r="E41" s="269">
        <v>0</v>
      </c>
      <c r="F41" s="54"/>
      <c r="G41" s="55"/>
      <c r="H41" s="55"/>
      <c r="I41" s="56"/>
      <c r="J41" s="56"/>
      <c r="K41" s="53"/>
      <c r="L41" s="53"/>
      <c r="M41" s="53"/>
      <c r="N41" s="53"/>
      <c r="O41" s="53"/>
      <c r="P41" s="53"/>
      <c r="Q41" s="53"/>
      <c r="R41" s="53"/>
      <c r="S41" s="169">
        <v>0</v>
      </c>
      <c r="T41" s="53"/>
      <c r="U41" s="53"/>
      <c r="V41" s="53"/>
      <c r="W41" s="53"/>
      <c r="X41" s="166">
        <v>0</v>
      </c>
      <c r="Y41" s="53"/>
      <c r="Z41" s="53"/>
      <c r="AA41" s="53"/>
      <c r="AB41" s="53"/>
    </row>
    <row r="42" spans="1:32" x14ac:dyDescent="0.25">
      <c r="A42" s="60"/>
      <c r="B42" s="111"/>
      <c r="C42" s="112"/>
      <c r="D42" s="113" t="s">
        <v>174</v>
      </c>
      <c r="E42" s="275">
        <f>+E41+E40</f>
        <v>139606478.30075002</v>
      </c>
      <c r="F42" s="114"/>
      <c r="G42" s="115">
        <f>+G40</f>
        <v>62006292.880000003</v>
      </c>
      <c r="H42" s="116"/>
      <c r="I42" s="117"/>
      <c r="J42" s="117"/>
      <c r="K42" s="100"/>
      <c r="L42" s="115">
        <f>+L40</f>
        <v>9403961.3000000026</v>
      </c>
      <c r="M42" s="100"/>
      <c r="N42" s="100"/>
      <c r="O42" s="100"/>
      <c r="P42" s="100"/>
      <c r="Q42" s="100"/>
      <c r="R42" s="100"/>
      <c r="S42" s="100">
        <f>+S41+S40</f>
        <v>38012551.280909091</v>
      </c>
      <c r="T42" s="100"/>
      <c r="U42" s="100"/>
      <c r="V42" s="100"/>
      <c r="W42" s="100"/>
      <c r="X42" s="100">
        <f>+X41+X40</f>
        <v>30183672.84</v>
      </c>
      <c r="Y42" s="100"/>
      <c r="Z42" s="100"/>
      <c r="AA42" s="100"/>
      <c r="AB42" s="100"/>
    </row>
    <row r="43" spans="1:32" s="74" customFormat="1" x14ac:dyDescent="0.25">
      <c r="A43" s="68"/>
      <c r="B43" s="61"/>
      <c r="C43" s="69"/>
      <c r="D43" s="63"/>
      <c r="E43" s="118" t="s">
        <v>175</v>
      </c>
      <c r="F43" s="64"/>
      <c r="G43" s="72"/>
      <c r="H43" s="72"/>
      <c r="I43" s="73"/>
      <c r="J43" s="73"/>
      <c r="K43" s="73"/>
      <c r="L43" s="73"/>
      <c r="M43" s="73"/>
      <c r="N43" s="73"/>
      <c r="O43" s="73"/>
      <c r="P43" s="119">
        <f>+P40/(P40+Q40)</f>
        <v>0.4594670993288939</v>
      </c>
      <c r="Q43" s="119">
        <f>+Q40/(P40+Q40)</f>
        <v>0.54053290067110604</v>
      </c>
      <c r="R43" s="73"/>
      <c r="S43" s="73"/>
      <c r="T43" s="73"/>
      <c r="U43" s="73"/>
      <c r="V43" s="73"/>
      <c r="W43" s="332" t="s">
        <v>176</v>
      </c>
      <c r="X43" s="332"/>
      <c r="Y43" s="332"/>
      <c r="Z43" s="332"/>
      <c r="AA43" s="332"/>
      <c r="AB43" s="332"/>
    </row>
    <row r="44" spans="1:32" s="74" customFormat="1" x14ac:dyDescent="0.25">
      <c r="A44" s="68"/>
      <c r="B44" s="61"/>
      <c r="C44" s="69"/>
      <c r="D44" s="63"/>
      <c r="E44" s="120" t="s">
        <v>177</v>
      </c>
      <c r="F44" s="64"/>
      <c r="G44" s="121">
        <v>50.98</v>
      </c>
      <c r="H44" s="121"/>
      <c r="I44" s="121"/>
      <c r="J44" s="121"/>
      <c r="K44" s="73"/>
      <c r="L44" s="73"/>
      <c r="M44" s="73"/>
      <c r="N44" s="73"/>
      <c r="O44" s="73"/>
      <c r="R44" s="73">
        <f>+R40+O40+M40+N40</f>
        <v>38012551.280909091</v>
      </c>
      <c r="S44" s="73"/>
      <c r="T44" s="73"/>
      <c r="U44" s="73"/>
      <c r="V44" s="73"/>
      <c r="W44" s="73"/>
      <c r="X44" s="73"/>
      <c r="Y44" s="73"/>
      <c r="Z44" s="73"/>
      <c r="AA44" s="73"/>
    </row>
    <row r="45" spans="1:32" s="74" customFormat="1" x14ac:dyDescent="0.25">
      <c r="A45" s="68"/>
      <c r="B45" s="61"/>
      <c r="C45" s="69"/>
      <c r="D45" s="63"/>
      <c r="E45" s="120" t="s">
        <v>136</v>
      </c>
      <c r="F45" s="64"/>
      <c r="G45" s="121">
        <v>11.03</v>
      </c>
      <c r="H45" s="121"/>
      <c r="I45" s="121"/>
      <c r="J45" s="121"/>
      <c r="K45" s="73"/>
      <c r="L45" s="73"/>
      <c r="M45" s="73"/>
      <c r="N45" s="73"/>
      <c r="O45" s="73"/>
      <c r="P45" s="73"/>
      <c r="Q45" s="73"/>
      <c r="R45" s="73">
        <f>+R44-S40</f>
        <v>0</v>
      </c>
      <c r="S45" s="73"/>
      <c r="T45" s="73"/>
      <c r="U45" s="73"/>
      <c r="V45" s="73"/>
      <c r="W45" s="73"/>
      <c r="X45" s="73"/>
      <c r="Y45" s="73"/>
      <c r="Z45" s="73"/>
    </row>
    <row r="46" spans="1:32" s="74" customFormat="1" ht="15.75" thickBot="1" x14ac:dyDescent="0.3">
      <c r="A46" s="68"/>
      <c r="B46" s="69"/>
      <c r="C46" s="69"/>
      <c r="D46" s="63"/>
      <c r="E46" s="101"/>
      <c r="F46" s="64"/>
      <c r="G46" s="278">
        <f>SUM(G5:G39)</f>
        <v>62006292.880000003</v>
      </c>
      <c r="H46" s="278"/>
      <c r="I46" s="278"/>
      <c r="J46" s="278"/>
      <c r="K46" s="278"/>
      <c r="L46" s="278">
        <f>SUM(L5:L39)</f>
        <v>9403961.3000000026</v>
      </c>
      <c r="M46" s="278"/>
      <c r="N46" s="278"/>
      <c r="O46" s="278"/>
      <c r="P46" s="278"/>
      <c r="Q46" s="278"/>
      <c r="R46" s="278"/>
      <c r="S46" s="278">
        <f>SUM(S5:S39)</f>
        <v>38012551.280909091</v>
      </c>
      <c r="T46" s="278"/>
      <c r="U46" s="278"/>
      <c r="V46" s="278"/>
      <c r="W46" s="278"/>
      <c r="X46" s="278">
        <f>SUM(X5:X39)</f>
        <v>30183672.84</v>
      </c>
      <c r="Y46" s="278"/>
      <c r="Z46" s="280">
        <f>SUM(X40,S40,L40,G40)</f>
        <v>139606478.3009091</v>
      </c>
      <c r="AA46" s="64">
        <f>SUM(Z5:AA39)</f>
        <v>139606478.30075002</v>
      </c>
      <c r="AB46" s="279">
        <f>AA46-Z46</f>
        <v>-1.5908479690551758E-4</v>
      </c>
    </row>
    <row r="47" spans="1:32" s="74" customFormat="1" x14ac:dyDescent="0.25">
      <c r="A47" s="68"/>
      <c r="B47" s="69"/>
      <c r="C47" s="69"/>
      <c r="D47" s="122" t="s">
        <v>178</v>
      </c>
      <c r="E47" s="123">
        <v>140729124.67000002</v>
      </c>
      <c r="F47" s="123">
        <v>0</v>
      </c>
      <c r="G47" s="123">
        <v>62006292.880000003</v>
      </c>
      <c r="H47" s="123">
        <v>970044.48</v>
      </c>
      <c r="I47" s="123">
        <v>559461.08000000007</v>
      </c>
      <c r="J47" s="123">
        <v>4185980.37</v>
      </c>
      <c r="K47" s="123">
        <v>3850212.1100000031</v>
      </c>
      <c r="L47" s="123">
        <v>9565698.0400000066</v>
      </c>
      <c r="M47" s="123">
        <v>3135719.79</v>
      </c>
      <c r="N47" s="124">
        <v>13983901.299999999</v>
      </c>
      <c r="O47" s="101"/>
      <c r="P47" s="101"/>
      <c r="Q47" s="101"/>
      <c r="R47" s="101"/>
      <c r="S47" s="73"/>
      <c r="T47" s="73"/>
      <c r="U47" s="73"/>
      <c r="V47" s="73"/>
      <c r="W47" s="73"/>
      <c r="X47" s="73"/>
      <c r="Y47" s="73"/>
      <c r="Z47" s="73"/>
      <c r="AA47" s="73"/>
    </row>
    <row r="48" spans="1:32" s="74" customFormat="1" x14ac:dyDescent="0.25">
      <c r="A48" s="68"/>
      <c r="B48" s="268"/>
      <c r="C48" s="69"/>
      <c r="D48" s="125" t="s">
        <v>179</v>
      </c>
      <c r="E48" s="126">
        <f>+E47-E40</f>
        <v>1122646.3692499995</v>
      </c>
      <c r="F48" s="126"/>
      <c r="G48" s="126">
        <f t="shared" ref="G48:N48" si="11">+G47-G40</f>
        <v>0</v>
      </c>
      <c r="H48" s="126">
        <f t="shared" si="11"/>
        <v>0</v>
      </c>
      <c r="I48" s="126">
        <f t="shared" si="11"/>
        <v>0</v>
      </c>
      <c r="J48" s="126">
        <f t="shared" si="11"/>
        <v>0</v>
      </c>
      <c r="K48" s="126">
        <f t="shared" si="11"/>
        <v>161736.73999999929</v>
      </c>
      <c r="L48" s="126">
        <f t="shared" si="11"/>
        <v>161736.74000000395</v>
      </c>
      <c r="M48" s="126">
        <f t="shared" si="11"/>
        <v>166162.75</v>
      </c>
      <c r="N48" s="127">
        <f t="shared" si="11"/>
        <v>154507.99999999814</v>
      </c>
      <c r="O48" s="101"/>
      <c r="P48" s="101"/>
      <c r="Q48" s="101"/>
      <c r="R48" s="101"/>
      <c r="S48" s="73"/>
      <c r="T48" s="73"/>
      <c r="U48" s="73"/>
      <c r="V48" s="73"/>
      <c r="W48" s="73"/>
      <c r="X48" s="73"/>
      <c r="Y48" s="73"/>
      <c r="Z48" s="73"/>
      <c r="AA48" s="73"/>
    </row>
    <row r="49" spans="1:27" s="74" customFormat="1" ht="15.75" thickBot="1" x14ac:dyDescent="0.3">
      <c r="A49" s="68"/>
      <c r="B49" s="61"/>
      <c r="C49" s="69"/>
      <c r="D49" s="128"/>
      <c r="E49" s="129"/>
      <c r="F49" s="129"/>
      <c r="G49" s="130"/>
      <c r="H49" s="130"/>
      <c r="I49" s="130"/>
      <c r="J49" s="130"/>
      <c r="K49" s="130"/>
      <c r="L49" s="130"/>
      <c r="M49" s="130"/>
      <c r="N49" s="131"/>
      <c r="O49" s="101"/>
      <c r="P49" s="101"/>
      <c r="Q49" s="101"/>
      <c r="R49" s="101"/>
      <c r="S49" s="73"/>
      <c r="T49" s="73"/>
      <c r="U49" s="73"/>
      <c r="V49" s="73"/>
      <c r="W49" s="73"/>
      <c r="X49" s="73"/>
      <c r="Y49" s="73"/>
      <c r="Z49" s="73"/>
      <c r="AA49" s="73"/>
    </row>
    <row r="50" spans="1:27" s="74" customFormat="1" ht="15.75" thickBot="1" x14ac:dyDescent="0.3">
      <c r="A50" s="68"/>
      <c r="B50" s="61"/>
      <c r="C50" s="69"/>
      <c r="D50" s="63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73"/>
      <c r="T50" s="73"/>
      <c r="U50" s="73"/>
      <c r="V50" s="73"/>
      <c r="W50" s="73"/>
      <c r="X50" s="73"/>
      <c r="Y50" s="73"/>
      <c r="Z50" s="73"/>
      <c r="AA50" s="73"/>
    </row>
    <row r="51" spans="1:27" s="74" customFormat="1" x14ac:dyDescent="0.25">
      <c r="A51" s="68"/>
      <c r="B51" s="61"/>
      <c r="C51" s="69"/>
      <c r="D51" s="132" t="s">
        <v>180</v>
      </c>
      <c r="E51" s="133">
        <v>140129297.81844997</v>
      </c>
      <c r="F51" s="133"/>
      <c r="G51" s="133">
        <v>62007899.590000004</v>
      </c>
      <c r="H51" s="133">
        <v>970044.48</v>
      </c>
      <c r="I51" s="133">
        <v>559461.07999999996</v>
      </c>
      <c r="J51" s="133">
        <v>4185980.3699999996</v>
      </c>
      <c r="K51" s="133">
        <v>3688475.3700000038</v>
      </c>
      <c r="L51" s="133">
        <v>9403961.3000000026</v>
      </c>
      <c r="M51" s="133">
        <v>2961551.04</v>
      </c>
      <c r="N51" s="134">
        <v>13830197.060000001</v>
      </c>
      <c r="O51" s="134">
        <v>5536730.2800000003</v>
      </c>
      <c r="P51" s="101"/>
      <c r="Q51" s="101"/>
      <c r="R51" s="101"/>
      <c r="S51" s="73"/>
      <c r="T51" s="73"/>
      <c r="U51" s="73"/>
      <c r="V51" s="73"/>
      <c r="W51" s="73"/>
      <c r="X51" s="73"/>
      <c r="Y51" s="73"/>
      <c r="Z51" s="73"/>
      <c r="AA51" s="73"/>
    </row>
    <row r="52" spans="1:27" s="74" customFormat="1" x14ac:dyDescent="0.25">
      <c r="A52" s="68"/>
      <c r="B52" s="61"/>
      <c r="C52" s="69"/>
      <c r="D52" s="125"/>
      <c r="E52" s="126">
        <f>+E40-E51</f>
        <v>-522819.51769995689</v>
      </c>
      <c r="F52" s="126"/>
      <c r="G52" s="126">
        <f t="shared" ref="G52:O52" si="12">+G40-G51</f>
        <v>-1606.7100000008941</v>
      </c>
      <c r="H52" s="126">
        <f t="shared" si="12"/>
        <v>0</v>
      </c>
      <c r="I52" s="126">
        <f t="shared" si="12"/>
        <v>0</v>
      </c>
      <c r="J52" s="126">
        <f t="shared" si="12"/>
        <v>0</v>
      </c>
      <c r="K52" s="126">
        <f t="shared" si="12"/>
        <v>0</v>
      </c>
      <c r="L52" s="126">
        <f t="shared" si="12"/>
        <v>0</v>
      </c>
      <c r="M52" s="126">
        <f t="shared" si="12"/>
        <v>8006</v>
      </c>
      <c r="N52" s="127">
        <f t="shared" si="12"/>
        <v>-803.75999999977648</v>
      </c>
      <c r="O52" s="127">
        <f t="shared" si="12"/>
        <v>425584.97000000067</v>
      </c>
      <c r="P52" s="101"/>
      <c r="Q52" s="101"/>
      <c r="R52" s="101"/>
      <c r="S52" s="73"/>
      <c r="T52" s="73"/>
      <c r="U52" s="73"/>
      <c r="V52" s="73"/>
      <c r="W52" s="73"/>
      <c r="X52" s="73"/>
      <c r="Y52" s="73"/>
      <c r="Z52" s="73"/>
      <c r="AA52" s="73"/>
    </row>
    <row r="53" spans="1:27" s="74" customFormat="1" ht="15.75" thickBot="1" x14ac:dyDescent="0.3">
      <c r="A53" s="68"/>
      <c r="B53" s="61"/>
      <c r="C53" s="69"/>
      <c r="D53" s="128"/>
      <c r="E53" s="135" t="s">
        <v>181</v>
      </c>
      <c r="F53" s="129"/>
      <c r="G53" s="135" t="s">
        <v>182</v>
      </c>
      <c r="H53" s="130"/>
      <c r="I53" s="130"/>
      <c r="J53" s="130"/>
      <c r="K53" s="130"/>
      <c r="L53" s="130"/>
      <c r="M53" s="130"/>
      <c r="N53" s="130"/>
      <c r="O53" s="130"/>
      <c r="P53" s="101"/>
      <c r="Q53" s="101"/>
      <c r="R53" s="101"/>
      <c r="S53" s="73"/>
      <c r="T53" s="73"/>
      <c r="U53" s="73"/>
      <c r="V53" s="73"/>
      <c r="W53" s="73"/>
      <c r="X53" s="73"/>
      <c r="Y53" s="73"/>
      <c r="Z53" s="73"/>
      <c r="AA53" s="73"/>
    </row>
    <row r="54" spans="1:27" s="74" customFormat="1" ht="15.75" thickBot="1" x14ac:dyDescent="0.3">
      <c r="A54" s="68"/>
      <c r="B54" s="61"/>
      <c r="C54" s="69"/>
      <c r="D54" s="63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73"/>
      <c r="T54" s="73"/>
      <c r="U54" s="73"/>
      <c r="V54" s="73"/>
      <c r="W54" s="73"/>
      <c r="X54" s="73"/>
      <c r="Y54" s="73"/>
      <c r="Z54" s="73"/>
      <c r="AA54" s="73"/>
    </row>
    <row r="55" spans="1:27" s="74" customFormat="1" x14ac:dyDescent="0.25">
      <c r="A55" s="68"/>
      <c r="B55" s="61"/>
      <c r="C55" s="69"/>
      <c r="D55" s="132" t="s">
        <v>183</v>
      </c>
      <c r="E55" s="133">
        <v>140129297.81844997</v>
      </c>
      <c r="F55" s="133"/>
      <c r="G55" s="133">
        <v>50406310.439999998</v>
      </c>
      <c r="H55" s="133">
        <v>970044.48</v>
      </c>
      <c r="I55" s="133">
        <v>559461.07999999996</v>
      </c>
      <c r="J55" s="133">
        <v>4185980.3699999996</v>
      </c>
      <c r="K55" s="133">
        <v>3850212.1100000041</v>
      </c>
      <c r="L55" s="133">
        <v>9403961.3000000026</v>
      </c>
      <c r="M55" s="133">
        <v>2961551.04</v>
      </c>
      <c r="N55" s="134">
        <v>13830197.060000001</v>
      </c>
      <c r="O55" s="134">
        <v>5536730.2800000003</v>
      </c>
      <c r="P55" s="101"/>
      <c r="Q55" s="101"/>
      <c r="R55" s="101"/>
      <c r="S55" s="73"/>
      <c r="T55" s="73"/>
      <c r="U55" s="73"/>
      <c r="V55" s="73"/>
      <c r="W55" s="73"/>
      <c r="X55" s="73"/>
      <c r="Y55" s="73"/>
      <c r="Z55" s="73"/>
      <c r="AA55" s="73"/>
    </row>
    <row r="56" spans="1:27" s="74" customFormat="1" x14ac:dyDescent="0.25">
      <c r="A56" s="68"/>
      <c r="B56" s="61"/>
      <c r="C56" s="69"/>
      <c r="D56" s="125"/>
      <c r="E56" s="126">
        <f>+E40-E55</f>
        <v>-522819.51769995689</v>
      </c>
      <c r="F56" s="126"/>
      <c r="G56" s="126">
        <f t="shared" ref="G56:O56" si="13">+G40-G55</f>
        <v>11599982.440000005</v>
      </c>
      <c r="H56" s="126">
        <f t="shared" si="13"/>
        <v>0</v>
      </c>
      <c r="I56" s="126">
        <f t="shared" si="13"/>
        <v>0</v>
      </c>
      <c r="J56" s="126">
        <f t="shared" si="13"/>
        <v>0</v>
      </c>
      <c r="K56" s="126">
        <f t="shared" si="13"/>
        <v>-161736.74000000022</v>
      </c>
      <c r="L56" s="126">
        <f t="shared" si="13"/>
        <v>0</v>
      </c>
      <c r="M56" s="126">
        <f t="shared" si="13"/>
        <v>8006</v>
      </c>
      <c r="N56" s="126">
        <f t="shared" si="13"/>
        <v>-803.75999999977648</v>
      </c>
      <c r="O56" s="126">
        <f t="shared" si="13"/>
        <v>425584.97000000067</v>
      </c>
      <c r="P56" s="101"/>
      <c r="Q56" s="101"/>
      <c r="R56" s="101"/>
      <c r="S56" s="73"/>
      <c r="T56" s="73"/>
      <c r="U56" s="73"/>
      <c r="V56" s="73"/>
      <c r="W56" s="73"/>
      <c r="X56" s="73"/>
      <c r="Y56" s="73"/>
      <c r="Z56" s="73"/>
      <c r="AA56" s="73"/>
    </row>
    <row r="57" spans="1:27" s="74" customFormat="1" ht="15.75" thickBot="1" x14ac:dyDescent="0.3">
      <c r="A57" s="68"/>
      <c r="B57" s="61"/>
      <c r="C57" s="69"/>
      <c r="D57" s="128"/>
      <c r="E57" s="135" t="s">
        <v>181</v>
      </c>
      <c r="F57" s="129"/>
      <c r="G57" s="135"/>
      <c r="H57" s="130"/>
      <c r="I57" s="130"/>
      <c r="J57" s="130"/>
      <c r="K57" s="130"/>
      <c r="L57" s="130"/>
      <c r="M57" s="130"/>
      <c r="N57" s="130"/>
      <c r="O57" s="130"/>
      <c r="P57" s="101"/>
      <c r="Q57" s="101"/>
      <c r="R57" s="101"/>
      <c r="S57" s="73"/>
      <c r="T57" s="73"/>
      <c r="U57" s="73"/>
      <c r="V57" s="73"/>
      <c r="W57" s="73"/>
      <c r="X57" s="73"/>
      <c r="Y57" s="73"/>
      <c r="Z57" s="73"/>
      <c r="AA57" s="73"/>
    </row>
    <row r="58" spans="1:27" s="74" customFormat="1" ht="15.75" thickBot="1" x14ac:dyDescent="0.3">
      <c r="A58" s="68"/>
      <c r="B58" s="61"/>
      <c r="C58" s="69"/>
      <c r="D58" s="63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 t="s">
        <v>184</v>
      </c>
      <c r="Q58" s="101" t="s">
        <v>185</v>
      </c>
      <c r="R58" s="101"/>
      <c r="S58" s="73"/>
      <c r="T58" s="73"/>
      <c r="U58" s="73"/>
      <c r="V58" s="73"/>
      <c r="W58" s="73"/>
      <c r="X58" s="73"/>
      <c r="Y58" s="73"/>
      <c r="Z58" s="73"/>
      <c r="AA58" s="73"/>
    </row>
    <row r="59" spans="1:27" s="74" customFormat="1" x14ac:dyDescent="0.25">
      <c r="A59" s="68"/>
      <c r="B59" s="61"/>
      <c r="C59" s="69"/>
      <c r="D59" s="122" t="s">
        <v>186</v>
      </c>
      <c r="E59" s="123">
        <v>0</v>
      </c>
      <c r="F59" s="123">
        <v>0</v>
      </c>
      <c r="G59" s="123">
        <v>72479927.569999993</v>
      </c>
      <c r="H59" s="123"/>
      <c r="I59" s="123"/>
      <c r="J59" s="123">
        <v>0</v>
      </c>
      <c r="K59" s="123"/>
      <c r="L59" s="123">
        <v>-799783.86999999732</v>
      </c>
      <c r="M59" s="123">
        <v>12303655.300000001</v>
      </c>
      <c r="N59" s="124">
        <v>4194982.74</v>
      </c>
      <c r="O59" s="124">
        <f>5996249.65-634024.1</f>
        <v>5362225.5500000007</v>
      </c>
      <c r="P59" s="124">
        <v>22495187.690000001</v>
      </c>
      <c r="Q59" s="124">
        <v>94175331.390000001</v>
      </c>
      <c r="R59" s="101"/>
      <c r="S59" s="73"/>
      <c r="T59" s="73"/>
      <c r="U59" s="73"/>
      <c r="V59" s="73"/>
      <c r="W59" s="73"/>
      <c r="X59" s="73"/>
      <c r="Y59" s="73"/>
      <c r="Z59" s="73"/>
      <c r="AA59" s="73"/>
    </row>
    <row r="60" spans="1:27" s="74" customFormat="1" x14ac:dyDescent="0.25">
      <c r="A60" s="68"/>
      <c r="B60" s="61"/>
      <c r="C60" s="69"/>
      <c r="D60" s="125" t="s">
        <v>179</v>
      </c>
      <c r="E60" s="126">
        <f>+E59-E52</f>
        <v>522819.51769995689</v>
      </c>
      <c r="F60" s="126"/>
      <c r="G60" s="126">
        <f t="shared" ref="G60:O60" si="14">+G59-G40</f>
        <v>10473634.68999999</v>
      </c>
      <c r="H60" s="126">
        <f t="shared" si="14"/>
        <v>-970044.48</v>
      </c>
      <c r="I60" s="126">
        <f t="shared" si="14"/>
        <v>-559461.07999999996</v>
      </c>
      <c r="J60" s="126">
        <f t="shared" si="14"/>
        <v>-4185980.3699999996</v>
      </c>
      <c r="K60" s="126">
        <f t="shared" si="14"/>
        <v>-3688475.3700000038</v>
      </c>
      <c r="L60" s="126">
        <f t="shared" si="14"/>
        <v>-10203745.17</v>
      </c>
      <c r="M60" s="126">
        <f t="shared" si="14"/>
        <v>9334098.2600000016</v>
      </c>
      <c r="N60" s="126">
        <f t="shared" si="14"/>
        <v>-9634410.5600000005</v>
      </c>
      <c r="O60" s="126">
        <f t="shared" si="14"/>
        <v>-600089.70000000019</v>
      </c>
      <c r="P60" s="126">
        <f>+P59-M40-N40-O40</f>
        <v>-266077.89999999944</v>
      </c>
      <c r="Q60" s="126">
        <f>+Q59-P59-L40-G40</f>
        <v>269889.51999999583</v>
      </c>
      <c r="R60" s="101"/>
      <c r="S60" s="73"/>
      <c r="T60" s="73"/>
      <c r="U60" s="73"/>
      <c r="V60" s="73"/>
      <c r="W60" s="73"/>
      <c r="X60" s="73"/>
      <c r="Y60" s="73"/>
      <c r="Z60" s="73"/>
      <c r="AA60" s="73"/>
    </row>
    <row r="61" spans="1:27" s="74" customFormat="1" ht="15.75" thickBot="1" x14ac:dyDescent="0.3">
      <c r="A61" s="68"/>
      <c r="B61" s="61"/>
      <c r="C61" s="69"/>
      <c r="D61" s="12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01"/>
      <c r="S61" s="73"/>
      <c r="T61" s="73"/>
      <c r="U61" s="73"/>
      <c r="V61" s="73"/>
      <c r="W61" s="73"/>
      <c r="X61" s="73"/>
      <c r="Y61" s="73"/>
      <c r="Z61" s="73"/>
      <c r="AA61" s="73"/>
    </row>
    <row r="62" spans="1:27" s="74" customFormat="1" x14ac:dyDescent="0.25">
      <c r="A62" s="68"/>
      <c r="B62" s="61"/>
      <c r="C62" s="69"/>
      <c r="D62" s="63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73"/>
      <c r="T62" s="73"/>
      <c r="U62" s="73"/>
      <c r="V62" s="73"/>
      <c r="W62" s="73"/>
      <c r="X62" s="73"/>
      <c r="Y62" s="73"/>
      <c r="Z62" s="73"/>
      <c r="AA62" s="73"/>
    </row>
    <row r="63" spans="1:27" s="74" customFormat="1" x14ac:dyDescent="0.25">
      <c r="A63" s="68"/>
      <c r="B63" s="61"/>
      <c r="C63" s="69"/>
      <c r="D63" s="63"/>
      <c r="F63" s="101"/>
      <c r="G63" s="101"/>
      <c r="H63" s="101"/>
      <c r="I63" s="101"/>
      <c r="J63" s="101"/>
      <c r="K63" s="101"/>
      <c r="L63" s="101"/>
      <c r="M63" s="101"/>
      <c r="N63" s="101" t="s">
        <v>187</v>
      </c>
      <c r="P63" s="101">
        <f>+P59</f>
        <v>22495187.690000001</v>
      </c>
      <c r="Q63" s="101"/>
      <c r="R63" s="101"/>
      <c r="S63" s="73"/>
      <c r="T63" s="73"/>
      <c r="U63" s="73"/>
      <c r="V63" s="73"/>
      <c r="W63" s="73"/>
      <c r="X63" s="73"/>
      <c r="Y63" s="73"/>
      <c r="Z63" s="73"/>
      <c r="AA63" s="73"/>
    </row>
    <row r="64" spans="1:27" s="74" customFormat="1" x14ac:dyDescent="0.25">
      <c r="A64" s="68"/>
      <c r="B64" s="61"/>
      <c r="C64" s="69"/>
      <c r="D64" s="63"/>
      <c r="E64" s="101"/>
      <c r="F64" s="101"/>
      <c r="G64" s="101"/>
      <c r="H64" s="101"/>
      <c r="I64" s="101"/>
      <c r="J64" s="101"/>
      <c r="K64" s="101"/>
      <c r="L64" s="101"/>
      <c r="M64" s="101"/>
      <c r="P64" s="74" t="s">
        <v>188</v>
      </c>
      <c r="Q64" s="74" t="s">
        <v>189</v>
      </c>
      <c r="R64" s="101"/>
      <c r="U64" s="73"/>
      <c r="V64" s="73"/>
      <c r="W64" s="73"/>
      <c r="X64" s="73"/>
      <c r="Y64" s="73"/>
      <c r="Z64" s="73"/>
      <c r="AA64" s="73"/>
    </row>
    <row r="65" spans="1:28" s="74" customFormat="1" x14ac:dyDescent="0.25">
      <c r="A65" s="68"/>
      <c r="B65" s="61"/>
      <c r="C65" s="69"/>
      <c r="D65" s="63"/>
      <c r="E65" s="101"/>
      <c r="F65" s="101"/>
      <c r="G65" s="101"/>
      <c r="H65" s="101"/>
      <c r="I65" s="101"/>
      <c r="J65" s="101"/>
      <c r="K65" s="101"/>
      <c r="L65" s="101"/>
      <c r="M65" s="101"/>
      <c r="N65" t="s">
        <v>190</v>
      </c>
      <c r="O65" s="136" t="s">
        <v>191</v>
      </c>
      <c r="P65" s="101">
        <v>80507.08</v>
      </c>
      <c r="Q65" s="101"/>
      <c r="R65" s="101"/>
      <c r="U65" s="73"/>
      <c r="V65" s="73"/>
      <c r="W65" s="73"/>
      <c r="X65" s="73"/>
      <c r="Y65" s="73"/>
      <c r="Z65" s="73"/>
      <c r="AA65" s="73"/>
    </row>
    <row r="66" spans="1:28" s="74" customFormat="1" x14ac:dyDescent="0.25">
      <c r="A66" s="68"/>
      <c r="B66" s="61"/>
      <c r="C66" s="69"/>
      <c r="D66" s="63"/>
      <c r="E66" s="101"/>
      <c r="F66" s="101"/>
      <c r="G66" s="101"/>
      <c r="H66" s="101"/>
      <c r="I66" s="101"/>
      <c r="J66" s="101"/>
      <c r="K66" s="101"/>
      <c r="L66" s="101"/>
      <c r="M66" s="101"/>
      <c r="N66" t="s">
        <v>190</v>
      </c>
      <c r="O66" s="136" t="s">
        <v>192</v>
      </c>
      <c r="P66" s="101"/>
      <c r="Q66" s="101">
        <v>1524.18</v>
      </c>
      <c r="R66" s="101"/>
      <c r="U66" s="73"/>
      <c r="V66" s="73"/>
      <c r="W66" s="73"/>
      <c r="X66" s="73"/>
      <c r="Y66" s="73"/>
      <c r="Z66" s="73"/>
      <c r="AA66" s="73"/>
    </row>
    <row r="67" spans="1:28" s="74" customFormat="1" x14ac:dyDescent="0.25">
      <c r="A67" s="68"/>
      <c r="B67" s="61"/>
      <c r="C67" s="69"/>
      <c r="D67" s="63"/>
      <c r="E67" s="101"/>
      <c r="F67" s="101"/>
      <c r="G67" s="101"/>
      <c r="H67" s="101"/>
      <c r="I67" s="101"/>
      <c r="J67" s="101"/>
      <c r="K67" s="101"/>
      <c r="L67" s="101"/>
      <c r="M67" s="101"/>
      <c r="N67" s="101" t="s">
        <v>193</v>
      </c>
      <c r="O67" s="137" t="s">
        <v>194</v>
      </c>
      <c r="Q67" s="138">
        <v>2011.85</v>
      </c>
      <c r="R67" s="101"/>
      <c r="S67" s="73"/>
      <c r="T67" s="73"/>
      <c r="U67" s="73"/>
      <c r="V67" s="73"/>
      <c r="W67" s="73"/>
      <c r="X67" s="73"/>
      <c r="Y67" s="73"/>
      <c r="Z67" s="73"/>
      <c r="AA67" s="73"/>
    </row>
    <row r="68" spans="1:28" s="74" customFormat="1" x14ac:dyDescent="0.25">
      <c r="A68" s="68"/>
      <c r="B68" s="61"/>
      <c r="C68" s="69"/>
      <c r="D68" s="63"/>
      <c r="E68" s="101"/>
      <c r="F68" s="101"/>
      <c r="G68" s="101"/>
      <c r="H68" s="101"/>
      <c r="I68" s="101"/>
      <c r="J68" s="101"/>
      <c r="K68" s="101"/>
      <c r="L68" s="101"/>
      <c r="M68" s="101"/>
      <c r="N68" s="101" t="s">
        <v>193</v>
      </c>
      <c r="O68" s="136" t="s">
        <v>195</v>
      </c>
      <c r="P68" s="101"/>
      <c r="Q68" s="101">
        <v>3725.25</v>
      </c>
      <c r="R68" s="101"/>
      <c r="S68" s="73"/>
      <c r="T68" s="73"/>
      <c r="U68" s="73"/>
      <c r="V68" s="73"/>
      <c r="W68" s="73"/>
      <c r="X68" s="73"/>
      <c r="Y68" s="73"/>
      <c r="Z68" s="73"/>
      <c r="AA68" s="73"/>
    </row>
    <row r="69" spans="1:28" s="74" customFormat="1" x14ac:dyDescent="0.25">
      <c r="A69" s="68"/>
      <c r="B69" s="61"/>
      <c r="C69" s="69"/>
      <c r="D69" s="63"/>
      <c r="E69" s="101"/>
      <c r="F69" s="101"/>
      <c r="G69" s="101"/>
      <c r="H69" s="101"/>
      <c r="I69" s="101"/>
      <c r="J69" s="101"/>
      <c r="K69" s="101"/>
      <c r="L69" s="101"/>
      <c r="M69" s="101"/>
      <c r="N69" s="101" t="s">
        <v>193</v>
      </c>
      <c r="O69" s="136" t="s">
        <v>196</v>
      </c>
      <c r="P69" s="101"/>
      <c r="Q69" s="101">
        <v>2490.86</v>
      </c>
      <c r="R69" s="101"/>
      <c r="S69" s="73"/>
      <c r="T69" s="73"/>
      <c r="U69" s="73"/>
      <c r="V69" s="73"/>
      <c r="W69" s="73"/>
      <c r="X69" s="73"/>
      <c r="Y69" s="73"/>
      <c r="Z69" s="73"/>
      <c r="AA69" s="73"/>
    </row>
    <row r="70" spans="1:28" s="74" customFormat="1" x14ac:dyDescent="0.25">
      <c r="A70" s="68"/>
      <c r="B70" s="61"/>
      <c r="C70" s="69"/>
      <c r="D70" s="63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P70" s="75">
        <f>+SUM(P65:P69)</f>
        <v>80507.08</v>
      </c>
      <c r="Q70" s="75">
        <f>+SUM(Q65:Q69)</f>
        <v>9752.14</v>
      </c>
      <c r="R70" s="101"/>
      <c r="S70" s="73"/>
      <c r="T70" s="73"/>
      <c r="U70" s="73"/>
      <c r="V70" s="73"/>
      <c r="W70" s="73"/>
      <c r="X70" s="73"/>
      <c r="Y70" s="73"/>
      <c r="Z70" s="73"/>
      <c r="AA70" s="73"/>
    </row>
    <row r="71" spans="1:28" s="74" customFormat="1" x14ac:dyDescent="0.25">
      <c r="A71" s="68"/>
      <c r="B71" s="61"/>
      <c r="C71" s="69"/>
      <c r="D71" s="63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73" t="s">
        <v>197</v>
      </c>
      <c r="P71" s="73"/>
      <c r="Q71" s="101"/>
      <c r="R71" s="101"/>
      <c r="S71" s="73"/>
      <c r="T71" s="73"/>
      <c r="U71" s="73"/>
      <c r="V71" s="73"/>
      <c r="W71" s="73"/>
      <c r="X71" s="73"/>
      <c r="Y71" s="73"/>
      <c r="Z71" s="73"/>
      <c r="AA71" s="73"/>
    </row>
    <row r="72" spans="1:28" s="74" customFormat="1" x14ac:dyDescent="0.25">
      <c r="A72" s="68"/>
      <c r="B72" s="61"/>
      <c r="C72" s="69"/>
      <c r="D72" s="63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t="s">
        <v>190</v>
      </c>
      <c r="P72" s="73">
        <v>72472.62</v>
      </c>
      <c r="Q72" s="101"/>
      <c r="R72" s="101"/>
      <c r="S72" s="73"/>
      <c r="T72" s="73"/>
      <c r="U72" s="73"/>
      <c r="V72" s="73"/>
      <c r="W72" s="73"/>
      <c r="X72" s="73"/>
      <c r="Y72" s="73"/>
      <c r="Z72" s="73"/>
      <c r="AA72" s="73"/>
    </row>
    <row r="73" spans="1:28" s="74" customFormat="1" x14ac:dyDescent="0.25">
      <c r="A73" s="68"/>
      <c r="B73" s="61"/>
      <c r="C73" s="69"/>
      <c r="D73" s="63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 t="s">
        <v>193</v>
      </c>
      <c r="P73" s="73">
        <v>-237551.63</v>
      </c>
      <c r="Q73" s="101"/>
      <c r="R73" s="101"/>
      <c r="S73" s="73"/>
      <c r="T73" s="73"/>
      <c r="U73" s="73"/>
      <c r="V73" s="73"/>
      <c r="W73" s="73"/>
      <c r="X73" s="73"/>
      <c r="Y73" s="73"/>
      <c r="Z73" s="73"/>
      <c r="AA73" s="73"/>
    </row>
    <row r="74" spans="1:28" s="74" customFormat="1" x14ac:dyDescent="0.25">
      <c r="A74" s="68"/>
      <c r="B74" s="61"/>
      <c r="C74" s="69"/>
      <c r="D74" s="63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>
        <f>+P73+P72</f>
        <v>-165079.01</v>
      </c>
      <c r="Q74" s="101"/>
      <c r="R74" s="101"/>
      <c r="S74" s="73"/>
      <c r="T74" s="73"/>
      <c r="U74" s="73"/>
      <c r="V74" s="73"/>
      <c r="W74" s="73"/>
      <c r="X74" s="73"/>
      <c r="Y74" s="73"/>
      <c r="Z74" s="73"/>
      <c r="AA74" s="73"/>
    </row>
    <row r="75" spans="1:28" s="74" customFormat="1" x14ac:dyDescent="0.25">
      <c r="A75" s="68"/>
      <c r="B75" s="61"/>
      <c r="C75" s="69"/>
      <c r="D75" s="63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>
        <f>+P74+P60</f>
        <v>-431156.90999999945</v>
      </c>
      <c r="Q75" s="101" t="s">
        <v>198</v>
      </c>
      <c r="R75" s="101"/>
      <c r="S75" s="73"/>
      <c r="T75" s="73"/>
      <c r="U75" s="73"/>
      <c r="V75" s="73"/>
      <c r="W75" s="73"/>
      <c r="X75" s="73"/>
      <c r="Y75" s="73"/>
      <c r="Z75" s="73"/>
      <c r="AA75" s="73"/>
    </row>
    <row r="76" spans="1:28" s="74" customFormat="1" x14ac:dyDescent="0.25">
      <c r="A76" s="68"/>
      <c r="B76" s="61"/>
      <c r="C76" s="69"/>
      <c r="D76" s="63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73"/>
      <c r="T76" s="73"/>
      <c r="U76" s="73"/>
      <c r="V76" s="73"/>
      <c r="W76" s="73"/>
      <c r="X76" s="73"/>
      <c r="Y76" s="73"/>
      <c r="Z76" s="101">
        <f>+'July 24 CMS Report in $M '!Z40*1000000</f>
        <v>66672063.245828003</v>
      </c>
      <c r="AA76" s="73"/>
    </row>
    <row r="77" spans="1:28" s="74" customFormat="1" x14ac:dyDescent="0.25">
      <c r="A77" s="68"/>
      <c r="B77" s="61"/>
      <c r="C77" s="69"/>
      <c r="D77" s="63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 t="s">
        <v>199</v>
      </c>
      <c r="P77" s="101">
        <v>-131634.12</v>
      </c>
      <c r="Q77" s="101"/>
      <c r="R77" s="101"/>
      <c r="S77" s="73"/>
      <c r="T77" s="73"/>
      <c r="U77" s="73"/>
      <c r="V77" s="73"/>
      <c r="W77" s="73"/>
      <c r="X77" s="73"/>
      <c r="Y77" s="73"/>
      <c r="Z77" s="101">
        <f>+Z40</f>
        <v>66807767.065236002</v>
      </c>
      <c r="AA77" s="73"/>
    </row>
    <row r="78" spans="1:28" s="74" customFormat="1" x14ac:dyDescent="0.25">
      <c r="A78" s="68"/>
      <c r="B78" s="61"/>
      <c r="C78" s="69"/>
      <c r="D78" s="63" t="s">
        <v>200</v>
      </c>
      <c r="E78" s="101">
        <f>+'July 24 CMS Report in $M '!E40*1000000</f>
        <v>135889249.07075</v>
      </c>
      <c r="F78" s="101"/>
      <c r="G78" s="101">
        <f>+'July 24 CMS Report in $M '!G40*1000000</f>
        <v>62006292.880000003</v>
      </c>
      <c r="H78" s="101">
        <f>+'July 24 CMS Report in $M '!H40*1000000</f>
        <v>970044.48</v>
      </c>
      <c r="I78" s="101">
        <f>+'July 24 CMS Report in $M '!I40*1000000</f>
        <v>559461.08000000007</v>
      </c>
      <c r="J78" s="101">
        <f>+'July 24 CMS Report in $M '!J40*1000000</f>
        <v>4185980.37</v>
      </c>
      <c r="K78" s="101">
        <f>+'July 24 CMS Report in $M '!K40*1000000</f>
        <v>3688475.3700000029</v>
      </c>
      <c r="L78" s="101">
        <f>+'July 24 CMS Report in $M '!L40*1000000</f>
        <v>9403961.3000000063</v>
      </c>
      <c r="M78" s="101">
        <f>+'July 24 CMS Report in $M '!M40*1000000</f>
        <v>2969557.04</v>
      </c>
      <c r="N78" s="101">
        <f>+'July 24 CMS Report in $M '!N40*1000000</f>
        <v>13829393.299999999</v>
      </c>
      <c r="O78" s="101">
        <f>+'July 24 CMS Report in $M '!O40*1000000</f>
        <v>5962315.2500000009</v>
      </c>
      <c r="P78" s="101">
        <f>+'July 24 CMS Report in $M '!R40*1000000</f>
        <v>48057266.849999994</v>
      </c>
      <c r="Q78" s="101">
        <f>+'July 24 CMS Report in $M '!S40*1000000</f>
        <v>53579537.030000001</v>
      </c>
      <c r="R78" s="101">
        <f>+'July 24 CMS Report in $M '!P40*1000000</f>
        <v>7495597.1399999997</v>
      </c>
      <c r="S78" s="101">
        <f>+'July 24 CMS Report in $M '!Q40*1000000</f>
        <v>30256862.73</v>
      </c>
      <c r="T78" s="101">
        <f>+'July 24 CMS Report in $M '!T40*1000000</f>
        <v>6361890.9466666663</v>
      </c>
      <c r="U78" s="101">
        <f>+'July 24 CMS Report in $M '!U40*1000000</f>
        <v>6361890.9466666663</v>
      </c>
      <c r="V78" s="101">
        <f>+'July 24 CMS Report in $M '!V40*1000000</f>
        <v>6361890.9466666663</v>
      </c>
      <c r="W78" s="101">
        <f>+'July 24 CMS Report in $M '!W40*1000000</f>
        <v>0</v>
      </c>
      <c r="X78" s="101">
        <f>+'July 24 CMS Report in $M '!X40*1000000</f>
        <v>19085672.84</v>
      </c>
      <c r="Y78" s="101">
        <f>+'July 24 CMS Report in $M '!Y40*1000000</f>
        <v>0</v>
      </c>
      <c r="Z78" s="101">
        <f t="shared" ref="H78:AB80" si="15">+Z77-Z76</f>
        <v>135703.81940799952</v>
      </c>
      <c r="AA78" s="101">
        <f>+'July 24 CMS Report in $M '!AA40*1000000</f>
        <v>69217185.824921995</v>
      </c>
      <c r="AB78" s="101">
        <f>+'July 24 CMS Report in $M '!AB40*1000000</f>
        <v>0</v>
      </c>
    </row>
    <row r="79" spans="1:28" s="74" customFormat="1" x14ac:dyDescent="0.25">
      <c r="A79" s="68"/>
      <c r="B79" s="61"/>
      <c r="C79" s="69"/>
      <c r="D79" s="63"/>
      <c r="E79" s="101">
        <f>+E40</f>
        <v>139606478.30075002</v>
      </c>
      <c r="F79" s="101"/>
      <c r="G79" s="101">
        <f t="shared" ref="G79:AB79" si="16">+G40</f>
        <v>62006292.880000003</v>
      </c>
      <c r="H79" s="101">
        <f t="shared" si="16"/>
        <v>970044.48</v>
      </c>
      <c r="I79" s="101">
        <f t="shared" si="16"/>
        <v>559461.07999999996</v>
      </c>
      <c r="J79" s="101">
        <f t="shared" si="16"/>
        <v>4185980.3699999996</v>
      </c>
      <c r="K79" s="101">
        <f t="shared" si="16"/>
        <v>3688475.3700000038</v>
      </c>
      <c r="L79" s="101">
        <f t="shared" si="16"/>
        <v>9403961.3000000026</v>
      </c>
      <c r="M79" s="101">
        <f t="shared" si="16"/>
        <v>2969557.04</v>
      </c>
      <c r="N79" s="101">
        <f t="shared" si="16"/>
        <v>13829393.300000001</v>
      </c>
      <c r="O79" s="101">
        <f t="shared" si="16"/>
        <v>5962315.2500000009</v>
      </c>
      <c r="P79" s="101">
        <f t="shared" si="16"/>
        <v>43064122.420000002</v>
      </c>
      <c r="Q79" s="101">
        <f t="shared" si="16"/>
        <v>50662114.960000113</v>
      </c>
      <c r="R79" s="101">
        <f t="shared" si="16"/>
        <v>15251285.690909091</v>
      </c>
      <c r="S79" s="101">
        <f t="shared" si="16"/>
        <v>38012551.280909091</v>
      </c>
      <c r="T79" s="101">
        <f t="shared" si="16"/>
        <v>10061224.280000001</v>
      </c>
      <c r="U79" s="101">
        <f t="shared" si="16"/>
        <v>10061224.280000001</v>
      </c>
      <c r="V79" s="101">
        <f t="shared" si="16"/>
        <v>10061224.280000001</v>
      </c>
      <c r="W79" s="101">
        <f t="shared" si="16"/>
        <v>0</v>
      </c>
      <c r="X79" s="101">
        <f t="shared" si="16"/>
        <v>30183672.84</v>
      </c>
      <c r="Y79" s="101">
        <f t="shared" si="16"/>
        <v>0</v>
      </c>
      <c r="Z79" s="73"/>
      <c r="AA79" s="101">
        <f t="shared" si="16"/>
        <v>72798711.235514</v>
      </c>
      <c r="AB79" s="101">
        <f t="shared" si="16"/>
        <v>0</v>
      </c>
    </row>
    <row r="80" spans="1:28" s="74" customFormat="1" x14ac:dyDescent="0.25">
      <c r="A80" s="68"/>
      <c r="B80" s="61"/>
      <c r="C80" s="69"/>
      <c r="D80" s="63"/>
      <c r="E80" s="101">
        <f>+E79-E78</f>
        <v>3717229.2300000191</v>
      </c>
      <c r="F80" s="64"/>
      <c r="G80" s="101">
        <f>+G79-G78</f>
        <v>0</v>
      </c>
      <c r="H80" s="101">
        <f t="shared" si="15"/>
        <v>0</v>
      </c>
      <c r="I80" s="101">
        <f t="shared" si="15"/>
        <v>0</v>
      </c>
      <c r="J80" s="101">
        <f t="shared" si="15"/>
        <v>0</v>
      </c>
      <c r="K80" s="101">
        <f t="shared" si="15"/>
        <v>0</v>
      </c>
      <c r="L80" s="101">
        <f t="shared" si="15"/>
        <v>0</v>
      </c>
      <c r="M80" s="101">
        <f t="shared" si="15"/>
        <v>0</v>
      </c>
      <c r="N80" s="101">
        <f t="shared" si="15"/>
        <v>0</v>
      </c>
      <c r="O80" s="101">
        <f t="shared" si="15"/>
        <v>0</v>
      </c>
      <c r="P80" s="101">
        <f t="shared" si="15"/>
        <v>-4993144.4299999923</v>
      </c>
      <c r="Q80" s="101">
        <f t="shared" si="15"/>
        <v>-2917422.0699998885</v>
      </c>
      <c r="R80" s="101">
        <f t="shared" si="15"/>
        <v>7755688.5509090917</v>
      </c>
      <c r="S80" s="101">
        <f t="shared" si="15"/>
        <v>7755688.5509090908</v>
      </c>
      <c r="T80" s="101">
        <f t="shared" si="15"/>
        <v>3699333.3333333349</v>
      </c>
      <c r="U80" s="101">
        <f t="shared" si="15"/>
        <v>3699333.3333333349</v>
      </c>
      <c r="V80" s="101">
        <f t="shared" si="15"/>
        <v>3699333.3333333349</v>
      </c>
      <c r="W80" s="101">
        <f t="shared" si="15"/>
        <v>0</v>
      </c>
      <c r="X80" s="101">
        <f t="shared" si="15"/>
        <v>11098000</v>
      </c>
      <c r="Y80" s="101">
        <f t="shared" si="15"/>
        <v>0</v>
      </c>
      <c r="Z80" s="73"/>
      <c r="AA80" s="101">
        <f t="shared" si="15"/>
        <v>3581525.4105920047</v>
      </c>
      <c r="AB80" s="101">
        <f t="shared" si="15"/>
        <v>0</v>
      </c>
    </row>
    <row r="81" spans="1:27" s="74" customFormat="1" x14ac:dyDescent="0.25">
      <c r="A81" s="68"/>
      <c r="B81" s="61"/>
      <c r="C81" s="69"/>
      <c r="D81" s="63"/>
      <c r="F81" s="64"/>
      <c r="G81" s="121"/>
      <c r="H81" s="121"/>
      <c r="I81" s="121"/>
      <c r="J81" s="121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spans="1:27" s="74" customFormat="1" x14ac:dyDescent="0.25">
      <c r="A82" s="68"/>
      <c r="B82" s="61"/>
      <c r="C82" s="69"/>
      <c r="D82" s="63"/>
      <c r="E82" s="120"/>
      <c r="F82" s="64"/>
      <c r="G82" s="121"/>
      <c r="H82" s="121"/>
      <c r="I82" s="121"/>
      <c r="J82" s="121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/>
      <c r="AA82" s="73"/>
    </row>
    <row r="83" spans="1:27" s="74" customFormat="1" x14ac:dyDescent="0.25">
      <c r="A83" s="68"/>
      <c r="B83" s="61"/>
      <c r="C83" s="69"/>
      <c r="D83" s="63"/>
      <c r="E83" s="64"/>
      <c r="F83" s="64"/>
      <c r="G83" s="72"/>
      <c r="H83" s="72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/>
      <c r="AA83" s="73"/>
    </row>
    <row r="84" spans="1:27" hidden="1" x14ac:dyDescent="0.25">
      <c r="G84" s="139">
        <f t="shared" ref="G84:N84" si="17">+G40/1000000</f>
        <v>62.006292880000004</v>
      </c>
      <c r="H84" s="139">
        <f t="shared" si="17"/>
        <v>0.97004447999999999</v>
      </c>
      <c r="I84" s="139">
        <f t="shared" si="17"/>
        <v>0.55946107999999994</v>
      </c>
      <c r="J84" s="139">
        <f t="shared" si="17"/>
        <v>4.1859803699999993</v>
      </c>
      <c r="K84" s="139">
        <f t="shared" si="17"/>
        <v>3.6884753700000039</v>
      </c>
      <c r="L84" s="139">
        <f t="shared" si="17"/>
        <v>9.4039613000000024</v>
      </c>
      <c r="M84" s="139">
        <f t="shared" si="17"/>
        <v>2.9695570400000002</v>
      </c>
      <c r="N84" s="139">
        <f t="shared" si="17"/>
        <v>13.829393300000001</v>
      </c>
      <c r="S84" s="79"/>
      <c r="V84" s="73"/>
      <c r="W84" s="73"/>
      <c r="X84" s="73"/>
      <c r="Y84" s="73"/>
      <c r="Z84" s="79"/>
    </row>
    <row r="85" spans="1:27" hidden="1" x14ac:dyDescent="0.25">
      <c r="V85" s="73"/>
      <c r="W85" s="73"/>
      <c r="X85" s="73"/>
      <c r="Y85" s="73"/>
    </row>
    <row r="86" spans="1:27" hidden="1" x14ac:dyDescent="0.25">
      <c r="A86" s="140" t="s">
        <v>201</v>
      </c>
      <c r="E86" s="141"/>
      <c r="G86" s="142"/>
      <c r="H86" s="142"/>
      <c r="I86" s="142"/>
      <c r="J86" s="142"/>
      <c r="K86" s="142"/>
      <c r="L86" s="142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Z86" s="102">
        <v>69.23</v>
      </c>
      <c r="AA86" s="79"/>
    </row>
    <row r="87" spans="1:27" hidden="1" x14ac:dyDescent="0.25">
      <c r="G87" s="79"/>
      <c r="H87" s="79"/>
      <c r="I87" s="79"/>
      <c r="J87" s="79"/>
      <c r="L87" s="79"/>
      <c r="P87" s="79"/>
      <c r="Q87" s="79"/>
      <c r="Z87" s="102"/>
    </row>
    <row r="88" spans="1:27" hidden="1" x14ac:dyDescent="0.25">
      <c r="A88" s="333" t="s">
        <v>202</v>
      </c>
      <c r="D88" s="143" t="s">
        <v>203</v>
      </c>
      <c r="E88" s="103">
        <v>147.65</v>
      </c>
      <c r="F88" s="103" t="s">
        <v>2</v>
      </c>
      <c r="G88" s="103">
        <v>62.01</v>
      </c>
      <c r="H88" s="103">
        <v>0.97</v>
      </c>
      <c r="I88" s="103">
        <v>0.56000000000000005</v>
      </c>
      <c r="J88" s="103">
        <v>4.1900000000000004</v>
      </c>
      <c r="K88" s="103">
        <v>3.87</v>
      </c>
      <c r="L88" s="103">
        <v>9.58</v>
      </c>
      <c r="M88" s="103">
        <v>3.15</v>
      </c>
      <c r="N88" s="103">
        <v>32.49</v>
      </c>
      <c r="O88" s="102">
        <v>16.53</v>
      </c>
      <c r="P88" s="79"/>
      <c r="Q88" s="79"/>
      <c r="R88" s="102">
        <v>16.53</v>
      </c>
      <c r="S88" s="102">
        <v>55.24</v>
      </c>
      <c r="T88" s="102">
        <v>4.96</v>
      </c>
      <c r="U88" s="102">
        <v>4.96</v>
      </c>
      <c r="V88" s="102">
        <v>4.96</v>
      </c>
      <c r="W88" s="102" t="s">
        <v>2</v>
      </c>
      <c r="X88" s="102">
        <v>20.86</v>
      </c>
      <c r="Y88" s="143"/>
      <c r="Z88" s="104">
        <f>+Z86*1000000</f>
        <v>69230000</v>
      </c>
      <c r="AA88" s="102">
        <v>69.78</v>
      </c>
    </row>
    <row r="89" spans="1:27" hidden="1" x14ac:dyDescent="0.25">
      <c r="A89" s="333"/>
      <c r="D89" s="143" t="s">
        <v>204</v>
      </c>
      <c r="E89" s="103">
        <f>+E40/1000000</f>
        <v>139.60647830075001</v>
      </c>
      <c r="F89" s="103"/>
      <c r="G89" s="103">
        <f t="shared" ref="G89:N89" si="18">+G40/1000000</f>
        <v>62.006292880000004</v>
      </c>
      <c r="H89" s="103">
        <f t="shared" si="18"/>
        <v>0.97004447999999999</v>
      </c>
      <c r="I89" s="103">
        <f t="shared" si="18"/>
        <v>0.55946107999999994</v>
      </c>
      <c r="J89" s="103">
        <f t="shared" si="18"/>
        <v>4.1859803699999993</v>
      </c>
      <c r="K89" s="103">
        <f t="shared" si="18"/>
        <v>3.6884753700000039</v>
      </c>
      <c r="L89" s="103">
        <f t="shared" si="18"/>
        <v>9.4039613000000024</v>
      </c>
      <c r="M89" s="103">
        <f t="shared" si="18"/>
        <v>2.9695570400000002</v>
      </c>
      <c r="N89" s="103">
        <f t="shared" si="18"/>
        <v>13.829393300000001</v>
      </c>
      <c r="O89" s="103">
        <f>+O40/1000000</f>
        <v>5.9623152500000005</v>
      </c>
      <c r="P89" s="79"/>
      <c r="Q89" s="79"/>
      <c r="R89" s="103">
        <f t="shared" ref="R89:X89" si="19">+R40/1000000</f>
        <v>15.251285690909091</v>
      </c>
      <c r="S89" s="103">
        <f t="shared" si="19"/>
        <v>38.012551280909094</v>
      </c>
      <c r="T89" s="103">
        <f t="shared" si="19"/>
        <v>10.061224280000001</v>
      </c>
      <c r="U89" s="103">
        <f t="shared" si="19"/>
        <v>10.061224280000001</v>
      </c>
      <c r="V89" s="103">
        <f t="shared" si="19"/>
        <v>10.061224280000001</v>
      </c>
      <c r="W89" s="103">
        <f t="shared" si="19"/>
        <v>0</v>
      </c>
      <c r="X89" s="103">
        <f t="shared" si="19"/>
        <v>30.18367284</v>
      </c>
      <c r="Y89" s="143"/>
      <c r="Z89" s="104">
        <f>+Z88-Z40</f>
        <v>2422232.9347639978</v>
      </c>
      <c r="AA89" s="102"/>
    </row>
    <row r="90" spans="1:27" hidden="1" x14ac:dyDescent="0.25">
      <c r="A90" s="333"/>
      <c r="D90" s="104" t="s">
        <v>205</v>
      </c>
      <c r="E90" s="104">
        <f>+E88*1000000</f>
        <v>147650000</v>
      </c>
      <c r="F90" s="104"/>
      <c r="G90" s="104">
        <f t="shared" ref="G90:N90" si="20">+G88*1000000</f>
        <v>62010000</v>
      </c>
      <c r="H90" s="104">
        <f t="shared" si="20"/>
        <v>970000</v>
      </c>
      <c r="I90" s="104">
        <f t="shared" si="20"/>
        <v>560000</v>
      </c>
      <c r="J90" s="104">
        <f t="shared" si="20"/>
        <v>4190000.0000000005</v>
      </c>
      <c r="K90" s="104">
        <f t="shared" si="20"/>
        <v>3870000</v>
      </c>
      <c r="L90" s="104">
        <f t="shared" si="20"/>
        <v>9580000</v>
      </c>
      <c r="M90" s="104">
        <f t="shared" si="20"/>
        <v>3150000</v>
      </c>
      <c r="N90" s="104">
        <f t="shared" si="20"/>
        <v>32490000.000000004</v>
      </c>
      <c r="O90" s="104">
        <f>+O88*1000000</f>
        <v>16530000.000000002</v>
      </c>
      <c r="P90" s="79"/>
      <c r="Q90" s="79"/>
      <c r="R90" s="104">
        <f t="shared" ref="R90:X90" si="21">+R88*1000000</f>
        <v>16530000.000000002</v>
      </c>
      <c r="S90" s="104">
        <f t="shared" si="21"/>
        <v>55240000</v>
      </c>
      <c r="T90" s="104">
        <f t="shared" si="21"/>
        <v>4960000</v>
      </c>
      <c r="U90" s="104">
        <f t="shared" si="21"/>
        <v>4960000</v>
      </c>
      <c r="V90" s="104">
        <f t="shared" si="21"/>
        <v>4960000</v>
      </c>
      <c r="W90" s="104">
        <v>0</v>
      </c>
      <c r="X90" s="104">
        <f t="shared" si="21"/>
        <v>20860000</v>
      </c>
      <c r="Y90" s="104"/>
      <c r="AA90" s="104">
        <f>+AA88*1000000</f>
        <v>69780000</v>
      </c>
    </row>
    <row r="91" spans="1:27" hidden="1" x14ac:dyDescent="0.25">
      <c r="A91" s="333"/>
      <c r="D91" s="104" t="s">
        <v>206</v>
      </c>
      <c r="E91" s="104">
        <f>+E90-E40</f>
        <v>8043521.6992499828</v>
      </c>
      <c r="F91" s="104"/>
      <c r="G91" s="104">
        <f t="shared" ref="G91:N91" si="22">+G90-G40</f>
        <v>3707.1199999973178</v>
      </c>
      <c r="H91" s="104">
        <f t="shared" si="22"/>
        <v>-44.479999999981374</v>
      </c>
      <c r="I91" s="104">
        <f t="shared" si="22"/>
        <v>538.92000000004191</v>
      </c>
      <c r="J91" s="104">
        <f t="shared" si="22"/>
        <v>4019.6300000008196</v>
      </c>
      <c r="K91" s="104">
        <f t="shared" si="22"/>
        <v>181524.62999999616</v>
      </c>
      <c r="L91" s="104">
        <f t="shared" si="22"/>
        <v>176038.69999999739</v>
      </c>
      <c r="M91" s="104">
        <f t="shared" si="22"/>
        <v>180442.95999999996</v>
      </c>
      <c r="N91" s="104">
        <f t="shared" si="22"/>
        <v>18660606.700000003</v>
      </c>
      <c r="O91" s="104">
        <f>+O90-O40</f>
        <v>10567684.75</v>
      </c>
      <c r="P91" s="79"/>
      <c r="Q91" s="79"/>
      <c r="R91" s="104">
        <f t="shared" ref="R91:V91" si="23">+R90-R40</f>
        <v>1278714.3090909105</v>
      </c>
      <c r="S91" s="104">
        <f t="shared" si="23"/>
        <v>17227448.719090909</v>
      </c>
      <c r="T91" s="104">
        <f t="shared" si="23"/>
        <v>-5101224.2800000012</v>
      </c>
      <c r="U91" s="104">
        <f t="shared" si="23"/>
        <v>-5101224.2800000012</v>
      </c>
      <c r="V91" s="104">
        <f t="shared" si="23"/>
        <v>-5101224.2800000012</v>
      </c>
      <c r="W91" s="104">
        <v>0</v>
      </c>
      <c r="X91" s="104">
        <f>+X90-X40</f>
        <v>-9323672.8399999999</v>
      </c>
      <c r="Y91" s="104">
        <f>+Y90-Y40</f>
        <v>0</v>
      </c>
      <c r="AA91" s="104">
        <f>+AA90-AA40</f>
        <v>-3018711.2355140001</v>
      </c>
    </row>
    <row r="92" spans="1:27" hidden="1" x14ac:dyDescent="0.25">
      <c r="G92" s="327" t="s">
        <v>207</v>
      </c>
      <c r="H92" s="327"/>
      <c r="I92" s="327"/>
      <c r="J92" s="327"/>
      <c r="L92" s="79">
        <f>+L86+G86</f>
        <v>0</v>
      </c>
      <c r="M92" s="105" t="s">
        <v>208</v>
      </c>
      <c r="N92" s="105"/>
      <c r="O92" s="105"/>
      <c r="P92" s="105"/>
      <c r="Q92" s="105"/>
      <c r="R92" s="105"/>
      <c r="T92" s="327" t="s">
        <v>208</v>
      </c>
      <c r="U92" s="327"/>
      <c r="V92" s="327"/>
      <c r="W92" s="327"/>
      <c r="Z92" s="106">
        <f>+Z40</f>
        <v>66807767.065236002</v>
      </c>
    </row>
    <row r="93" spans="1:27" hidden="1" x14ac:dyDescent="0.25">
      <c r="G93" s="79"/>
      <c r="H93" s="79"/>
      <c r="I93" s="79"/>
      <c r="J93" s="79"/>
      <c r="L93" s="79"/>
      <c r="Z93" s="104">
        <f>+Z92</f>
        <v>66807767.065236002</v>
      </c>
    </row>
    <row r="94" spans="1:27" hidden="1" x14ac:dyDescent="0.25">
      <c r="A94" s="328" t="s">
        <v>209</v>
      </c>
      <c r="D94" s="143" t="s">
        <v>210</v>
      </c>
      <c r="E94" s="106">
        <f>+E42</f>
        <v>139606478.30075002</v>
      </c>
      <c r="F94" s="106">
        <f t="shared" ref="F94:AA94" si="24">+F40</f>
        <v>0</v>
      </c>
      <c r="G94" s="106">
        <f t="shared" si="24"/>
        <v>62006292.880000003</v>
      </c>
      <c r="H94" s="106">
        <f t="shared" si="24"/>
        <v>970044.48</v>
      </c>
      <c r="I94" s="106">
        <f t="shared" si="24"/>
        <v>559461.07999999996</v>
      </c>
      <c r="J94" s="106">
        <f t="shared" si="24"/>
        <v>4185980.3699999996</v>
      </c>
      <c r="K94" s="106">
        <f t="shared" si="24"/>
        <v>3688475.3700000038</v>
      </c>
      <c r="L94" s="106">
        <f t="shared" si="24"/>
        <v>9403961.3000000026</v>
      </c>
      <c r="M94" s="106">
        <f t="shared" si="24"/>
        <v>2969557.04</v>
      </c>
      <c r="N94" s="106">
        <f t="shared" si="24"/>
        <v>13829393.300000001</v>
      </c>
      <c r="O94" s="106">
        <f>+O40</f>
        <v>5962315.2500000009</v>
      </c>
      <c r="P94" s="106">
        <f t="shared" si="24"/>
        <v>43064122.420000002</v>
      </c>
      <c r="Q94" s="106">
        <f t="shared" si="24"/>
        <v>50662114.960000113</v>
      </c>
      <c r="R94" s="106">
        <f t="shared" si="24"/>
        <v>15251285.690909091</v>
      </c>
      <c r="S94" s="106">
        <f>+S40+S41</f>
        <v>38012551.280909091</v>
      </c>
      <c r="T94" s="106">
        <f t="shared" si="24"/>
        <v>10061224.280000001</v>
      </c>
      <c r="U94" s="106">
        <f t="shared" si="24"/>
        <v>10061224.280000001</v>
      </c>
      <c r="V94" s="106">
        <f t="shared" si="24"/>
        <v>10061224.280000001</v>
      </c>
      <c r="W94" s="106">
        <f t="shared" si="24"/>
        <v>0</v>
      </c>
      <c r="X94" s="106">
        <f t="shared" si="24"/>
        <v>30183672.84</v>
      </c>
      <c r="Y94" s="106">
        <f t="shared" si="24"/>
        <v>0</v>
      </c>
      <c r="Z94" s="104">
        <f>+Z88-Z93</f>
        <v>2422232.9347639978</v>
      </c>
      <c r="AA94" s="106">
        <f t="shared" si="24"/>
        <v>72798711.235514</v>
      </c>
    </row>
    <row r="95" spans="1:27" hidden="1" x14ac:dyDescent="0.25">
      <c r="A95" s="328"/>
      <c r="P95" s="104">
        <v>43375066.817868419</v>
      </c>
      <c r="Q95" s="104">
        <v>50673881.369894855</v>
      </c>
      <c r="R95" s="104"/>
      <c r="S95" s="104">
        <v>40910411.969999969</v>
      </c>
      <c r="T95" s="104"/>
      <c r="U95" s="104"/>
      <c r="V95" s="104"/>
      <c r="W95" s="104"/>
      <c r="X95" s="104">
        <v>30490418.407301728</v>
      </c>
      <c r="Y95" s="104"/>
      <c r="AA95" s="104">
        <f>+AA94</f>
        <v>72798711.235514</v>
      </c>
    </row>
    <row r="96" spans="1:27" hidden="1" x14ac:dyDescent="0.25">
      <c r="A96" s="328"/>
      <c r="D96" s="104" t="s">
        <v>179</v>
      </c>
      <c r="E96" s="144">
        <f>+E94-E51</f>
        <v>-522819.51769995689</v>
      </c>
      <c r="F96" s="144"/>
      <c r="G96" s="144">
        <f t="shared" ref="G96:O96" si="25">+G94-G51</f>
        <v>-1606.7100000008941</v>
      </c>
      <c r="H96" s="144">
        <f t="shared" si="25"/>
        <v>0</v>
      </c>
      <c r="I96" s="144">
        <f t="shared" si="25"/>
        <v>0</v>
      </c>
      <c r="J96" s="144">
        <f t="shared" si="25"/>
        <v>0</v>
      </c>
      <c r="K96" s="144">
        <f t="shared" si="25"/>
        <v>0</v>
      </c>
      <c r="L96" s="144">
        <f t="shared" si="25"/>
        <v>0</v>
      </c>
      <c r="M96" s="144">
        <f t="shared" si="25"/>
        <v>8006</v>
      </c>
      <c r="N96" s="144">
        <f t="shared" si="25"/>
        <v>-803.75999999977648</v>
      </c>
      <c r="O96" s="104">
        <f t="shared" si="25"/>
        <v>425584.97000000067</v>
      </c>
      <c r="P96" s="144">
        <f t="shared" ref="P96:S96" si="26">+P94-P95</f>
        <v>-310944.3978684172</v>
      </c>
      <c r="Q96" s="144">
        <f t="shared" si="26"/>
        <v>-11766.409894742072</v>
      </c>
      <c r="R96" s="104">
        <f t="shared" si="26"/>
        <v>15251285.690909091</v>
      </c>
      <c r="S96" s="104">
        <f t="shared" si="26"/>
        <v>-2897860.6890908778</v>
      </c>
      <c r="T96" s="104"/>
      <c r="U96" s="104"/>
      <c r="V96" s="104"/>
      <c r="W96" s="104">
        <f>+W94-W95</f>
        <v>0</v>
      </c>
      <c r="X96" s="104"/>
      <c r="Y96" s="104"/>
      <c r="AA96" s="104">
        <f>+AA90-AA95</f>
        <v>-3018711.2355140001</v>
      </c>
    </row>
    <row r="97" spans="1:19" hidden="1" x14ac:dyDescent="0.25">
      <c r="G97" s="79"/>
      <c r="H97" s="79"/>
      <c r="I97" s="79"/>
      <c r="J97" s="79"/>
      <c r="M97" s="79"/>
      <c r="N97" s="79"/>
      <c r="O97" s="79"/>
      <c r="P97" s="79"/>
      <c r="Q97" s="79"/>
    </row>
    <row r="98" spans="1:19" hidden="1" x14ac:dyDescent="0.25">
      <c r="G98" s="79"/>
      <c r="H98" s="79"/>
      <c r="I98" s="79"/>
      <c r="J98" s="79"/>
      <c r="L98" s="79"/>
    </row>
    <row r="99" spans="1:19" hidden="1" x14ac:dyDescent="0.25">
      <c r="A99" s="328" t="s">
        <v>211</v>
      </c>
      <c r="D99" s="143" t="s">
        <v>210</v>
      </c>
      <c r="E99" s="106">
        <f>+E40</f>
        <v>139606478.30075002</v>
      </c>
      <c r="F99" s="106">
        <f>+F40</f>
        <v>0</v>
      </c>
      <c r="G99" s="106">
        <f>+G40</f>
        <v>62006292.880000003</v>
      </c>
      <c r="H99" s="106">
        <f>+H40</f>
        <v>970044.48</v>
      </c>
      <c r="I99" s="106">
        <f t="shared" ref="I99:S99" si="27">+I40</f>
        <v>559461.07999999996</v>
      </c>
      <c r="J99" s="106">
        <f t="shared" si="27"/>
        <v>4185980.3699999996</v>
      </c>
      <c r="K99" s="106">
        <f t="shared" si="27"/>
        <v>3688475.3700000038</v>
      </c>
      <c r="L99" s="106">
        <f t="shared" si="27"/>
        <v>9403961.3000000026</v>
      </c>
      <c r="M99" s="106">
        <f>+M40</f>
        <v>2969557.04</v>
      </c>
      <c r="N99" s="106">
        <f>+N40</f>
        <v>13829393.300000001</v>
      </c>
      <c r="O99" s="106">
        <f>+O40</f>
        <v>5962315.2500000009</v>
      </c>
      <c r="P99" s="106">
        <f t="shared" si="27"/>
        <v>43064122.420000002</v>
      </c>
      <c r="Q99" s="106">
        <f t="shared" si="27"/>
        <v>50662114.960000113</v>
      </c>
      <c r="R99" s="106">
        <f t="shared" si="27"/>
        <v>15251285.690909091</v>
      </c>
      <c r="S99" s="106">
        <f t="shared" si="27"/>
        <v>38012551.280909091</v>
      </c>
    </row>
    <row r="100" spans="1:19" hidden="1" x14ac:dyDescent="0.25">
      <c r="A100" s="328"/>
      <c r="D100" s="104" t="s">
        <v>212</v>
      </c>
      <c r="E100" s="104"/>
      <c r="F100" s="104"/>
      <c r="G100" s="104"/>
      <c r="H100" s="104"/>
      <c r="I100" s="104"/>
      <c r="J100" s="104"/>
      <c r="K100" s="104"/>
      <c r="L100" s="79"/>
      <c r="M100" s="79"/>
      <c r="N100" s="79"/>
      <c r="S100" s="104"/>
    </row>
    <row r="101" spans="1:19" hidden="1" x14ac:dyDescent="0.25">
      <c r="A101" s="328"/>
      <c r="D101" s="104" t="s">
        <v>179</v>
      </c>
      <c r="E101" s="104"/>
      <c r="F101" s="104"/>
      <c r="G101" s="145"/>
      <c r="H101" s="145"/>
      <c r="I101" s="145"/>
      <c r="J101" s="145"/>
      <c r="K101" s="145"/>
      <c r="L101" s="145"/>
      <c r="M101" s="145"/>
      <c r="N101" s="145"/>
      <c r="O101" s="104"/>
      <c r="R101" s="104">
        <f>+R99-K100</f>
        <v>15251285.690909091</v>
      </c>
      <c r="S101" s="104">
        <f>+S99-S100</f>
        <v>38012551.280909091</v>
      </c>
    </row>
    <row r="102" spans="1:19" hidden="1" x14ac:dyDescent="0.25">
      <c r="F102" s="146" t="s">
        <v>213</v>
      </c>
      <c r="G102" s="80">
        <v>-10472027.98</v>
      </c>
    </row>
    <row r="103" spans="1:19" hidden="1" x14ac:dyDescent="0.25">
      <c r="F103" s="146" t="s">
        <v>182</v>
      </c>
      <c r="G103" s="79"/>
      <c r="L103" t="s">
        <v>214</v>
      </c>
      <c r="N103" t="s">
        <v>215</v>
      </c>
      <c r="P103" t="s">
        <v>216</v>
      </c>
    </row>
    <row r="104" spans="1:19" hidden="1" x14ac:dyDescent="0.25">
      <c r="C104" s="147" t="s">
        <v>217</v>
      </c>
      <c r="D104" s="143" t="s">
        <v>210</v>
      </c>
      <c r="G104" s="79"/>
      <c r="L104" s="79">
        <f>+L42+G42</f>
        <v>71410254.180000007</v>
      </c>
      <c r="M104" s="79"/>
      <c r="N104" s="80">
        <f>+N40+M40</f>
        <v>16798950.34</v>
      </c>
      <c r="P104" s="79">
        <f>+N40+M40+L40+G40</f>
        <v>88209204.520000011</v>
      </c>
    </row>
    <row r="105" spans="1:19" hidden="1" x14ac:dyDescent="0.25">
      <c r="C105" s="147" t="s">
        <v>217</v>
      </c>
      <c r="D105" s="104" t="s">
        <v>212</v>
      </c>
      <c r="L105" s="79">
        <f>+L100+G100</f>
        <v>0</v>
      </c>
      <c r="M105" s="79"/>
      <c r="N105" s="80">
        <v>0</v>
      </c>
      <c r="P105" s="80">
        <v>94175331.389999971</v>
      </c>
    </row>
    <row r="106" spans="1:19" hidden="1" x14ac:dyDescent="0.25">
      <c r="C106" s="147" t="s">
        <v>217</v>
      </c>
      <c r="D106" s="104" t="s">
        <v>179</v>
      </c>
      <c r="L106" s="148">
        <f>+L105-L104</f>
        <v>-71410254.180000007</v>
      </c>
      <c r="N106" s="80">
        <f>+N104-N105</f>
        <v>16798950.34</v>
      </c>
      <c r="P106" s="149">
        <f>+P104-P105</f>
        <v>-5966126.8699999601</v>
      </c>
    </row>
    <row r="107" spans="1:19" hidden="1" x14ac:dyDescent="0.25">
      <c r="L107" s="79">
        <f>-G104</f>
        <v>0</v>
      </c>
      <c r="M107" s="147"/>
      <c r="N107" s="80">
        <v>445827.92</v>
      </c>
      <c r="P107" s="80">
        <v>445827.92</v>
      </c>
    </row>
    <row r="108" spans="1:19" hidden="1" x14ac:dyDescent="0.25">
      <c r="L108" s="150">
        <f>+L107-L106</f>
        <v>71410254.180000007</v>
      </c>
      <c r="M108" s="151"/>
      <c r="N108" s="80">
        <f>+N106-N107</f>
        <v>16353122.42</v>
      </c>
      <c r="P108" s="80">
        <v>30130.16</v>
      </c>
    </row>
    <row r="109" spans="1:19" hidden="1" x14ac:dyDescent="0.25">
      <c r="M109" s="147"/>
      <c r="N109" s="80">
        <f>+N108-P108-P109</f>
        <v>16319330.1</v>
      </c>
      <c r="P109" s="80">
        <v>3662.16</v>
      </c>
    </row>
    <row r="110" spans="1:19" hidden="1" x14ac:dyDescent="0.25"/>
    <row r="111" spans="1:19" hidden="1" x14ac:dyDescent="0.25">
      <c r="P111" s="79">
        <f>+P106-P107-P108-P109</f>
        <v>-6445747.1099999603</v>
      </c>
    </row>
  </sheetData>
  <mergeCells count="10">
    <mergeCell ref="G92:J92"/>
    <mergeCell ref="T92:W92"/>
    <mergeCell ref="A94:A96"/>
    <mergeCell ref="A99:A101"/>
    <mergeCell ref="F3:L3"/>
    <mergeCell ref="M3:O3"/>
    <mergeCell ref="P3:Q3"/>
    <mergeCell ref="R3:Y3"/>
    <mergeCell ref="W43:AB43"/>
    <mergeCell ref="A88:A91"/>
  </mergeCells>
  <pageMargins left="0.7" right="0.7" top="0.75" bottom="0.75" header="0.3" footer="0.3"/>
  <pageSetup paperSize="3" scale="54" fitToWidth="2" fitToHeight="2" orientation="landscape" r:id="rId1"/>
  <rowBreaks count="1" manualBreakCount="1">
    <brk id="25" max="27" man="1"/>
  </rowBreaks>
  <colBreaks count="1" manualBreakCount="1">
    <brk id="18" max="41" man="1"/>
  </colBreaks>
  <ignoredErrors>
    <ignoredError sqref="X46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2147-D16F-4BA2-AE43-9AAD1E64D731}">
  <sheetPr>
    <tabColor rgb="FF00B050"/>
    <pageSetUpPr fitToPage="1"/>
  </sheetPr>
  <dimension ref="A1:AE90"/>
  <sheetViews>
    <sheetView zoomScale="60" zoomScaleNormal="60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B30" sqref="B30"/>
    </sheetView>
  </sheetViews>
  <sheetFormatPr defaultColWidth="9.140625" defaultRowHeight="15" outlineLevelCol="1" x14ac:dyDescent="0.25"/>
  <cols>
    <col min="1" max="1" width="19" style="170" bestFit="1" customWidth="1"/>
    <col min="2" max="2" width="46.85546875" style="170" bestFit="1" customWidth="1" outlineLevel="1"/>
    <col min="3" max="3" width="38.42578125" style="177" bestFit="1" customWidth="1" outlineLevel="1"/>
    <col min="4" max="4" width="64.85546875" style="177" bestFit="1" customWidth="1"/>
    <col min="5" max="5" width="15.7109375" style="170" bestFit="1" customWidth="1"/>
    <col min="6" max="6" width="33.140625" style="170" customWidth="1"/>
    <col min="7" max="7" width="15.7109375" style="170" customWidth="1"/>
    <col min="8" max="9" width="13" style="170" customWidth="1"/>
    <col min="10" max="10" width="14.7109375" style="170" customWidth="1"/>
    <col min="11" max="11" width="13" style="170" customWidth="1"/>
    <col min="12" max="15" width="14.7109375" style="170" customWidth="1"/>
    <col min="16" max="17" width="15.7109375" style="170" customWidth="1"/>
    <col min="18" max="18" width="14.7109375" style="170" customWidth="1"/>
    <col min="19" max="19" width="15.7109375" style="170" customWidth="1"/>
    <col min="20" max="22" width="14.7109375" style="170" customWidth="1"/>
    <col min="23" max="23" width="9.42578125" style="170" customWidth="1"/>
    <col min="24" max="24" width="14.7109375" style="170" customWidth="1"/>
    <col min="25" max="25" width="23.28515625" style="170" customWidth="1"/>
    <col min="26" max="27" width="15.7109375" style="170" customWidth="1"/>
    <col min="28" max="28" width="15.85546875" style="170" customWidth="1"/>
    <col min="29" max="29" width="8.42578125" style="170" customWidth="1"/>
    <col min="30" max="30" width="16.5703125" style="170" bestFit="1" customWidth="1"/>
    <col min="31" max="31" width="18" style="170" customWidth="1"/>
    <col min="32" max="16384" width="9.140625" style="170"/>
  </cols>
  <sheetData>
    <row r="1" spans="1:31" x14ac:dyDescent="0.25">
      <c r="B1" s="171" t="s">
        <v>221</v>
      </c>
      <c r="C1" s="172"/>
      <c r="D1" s="173" t="s">
        <v>222</v>
      </c>
      <c r="E1" s="174" t="s">
        <v>2</v>
      </c>
      <c r="F1" s="175" t="s">
        <v>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</row>
    <row r="2" spans="1:31" x14ac:dyDescent="0.25">
      <c r="B2" s="175" t="s">
        <v>3</v>
      </c>
      <c r="C2" s="172"/>
      <c r="E2" s="176"/>
      <c r="F2" s="176" t="s">
        <v>4</v>
      </c>
      <c r="G2" s="178"/>
      <c r="H2" s="179">
        <v>0.61080000000000001</v>
      </c>
      <c r="I2" s="179">
        <v>0.60160000000000002</v>
      </c>
      <c r="J2" s="179">
        <v>0.60160000000000002</v>
      </c>
      <c r="K2" s="180">
        <v>0.58960000000000001</v>
      </c>
      <c r="L2" s="180"/>
      <c r="M2" s="180">
        <v>0.56459999999999999</v>
      </c>
      <c r="N2" s="180"/>
      <c r="O2" s="180">
        <v>0.56510000000000005</v>
      </c>
      <c r="P2" s="180"/>
      <c r="Q2" s="180"/>
      <c r="R2" s="180">
        <v>0.55010000000000003</v>
      </c>
      <c r="S2" s="180"/>
      <c r="T2" s="180">
        <v>0.55010000000000003</v>
      </c>
      <c r="U2" s="180">
        <v>0.55010000000000003</v>
      </c>
      <c r="V2" s="180">
        <v>0.55010000000000003</v>
      </c>
      <c r="W2" s="180">
        <v>0.55010000000000003</v>
      </c>
      <c r="X2" s="180"/>
      <c r="Y2" s="181">
        <v>0.55510000000000004</v>
      </c>
      <c r="Z2" s="176"/>
      <c r="AA2" s="176"/>
      <c r="AB2" s="176"/>
    </row>
    <row r="3" spans="1:31" ht="15.75" thickBot="1" x14ac:dyDescent="0.3">
      <c r="B3" s="175" t="s">
        <v>5</v>
      </c>
      <c r="C3" s="182" t="s">
        <v>6</v>
      </c>
      <c r="D3" s="172"/>
      <c r="E3" s="176"/>
      <c r="F3" s="336" t="s">
        <v>7</v>
      </c>
      <c r="G3" s="337"/>
      <c r="H3" s="337"/>
      <c r="I3" s="337"/>
      <c r="J3" s="337"/>
      <c r="K3" s="337"/>
      <c r="L3" s="337"/>
      <c r="M3" s="183"/>
      <c r="N3" s="184"/>
      <c r="P3" s="338" t="s">
        <v>8</v>
      </c>
      <c r="Q3" s="338"/>
      <c r="R3" s="244" t="s">
        <v>9</v>
      </c>
      <c r="S3" s="244"/>
      <c r="T3" s="244"/>
      <c r="U3" s="244"/>
      <c r="V3" s="244"/>
      <c r="W3" s="244"/>
      <c r="X3" s="244"/>
      <c r="Y3" s="185"/>
      <c r="Z3" s="339" t="s">
        <v>10</v>
      </c>
      <c r="AA3" s="339"/>
      <c r="AB3" s="339"/>
    </row>
    <row r="4" spans="1:31" s="192" customFormat="1" ht="77.099999999999994" customHeight="1" thickBot="1" x14ac:dyDescent="0.3">
      <c r="A4" s="186"/>
      <c r="B4" s="187" t="s">
        <v>12</v>
      </c>
      <c r="C4" s="187" t="s">
        <v>13</v>
      </c>
      <c r="D4" s="187" t="s">
        <v>14</v>
      </c>
      <c r="E4" s="187" t="s">
        <v>15</v>
      </c>
      <c r="F4" s="188" t="s">
        <v>16</v>
      </c>
      <c r="G4" s="189" t="s">
        <v>17</v>
      </c>
      <c r="H4" s="190" t="s">
        <v>18</v>
      </c>
      <c r="I4" s="190" t="s">
        <v>19</v>
      </c>
      <c r="J4" s="190" t="s">
        <v>20</v>
      </c>
      <c r="K4" s="190" t="s">
        <v>21</v>
      </c>
      <c r="L4" s="189" t="s">
        <v>22</v>
      </c>
      <c r="M4" s="187" t="s">
        <v>23</v>
      </c>
      <c r="N4" s="187" t="s">
        <v>24</v>
      </c>
      <c r="O4" s="187" t="s">
        <v>25</v>
      </c>
      <c r="P4" s="187" t="s">
        <v>26</v>
      </c>
      <c r="Q4" s="187" t="s">
        <v>27</v>
      </c>
      <c r="R4" s="187" t="s">
        <v>28</v>
      </c>
      <c r="S4" s="187" t="s">
        <v>29</v>
      </c>
      <c r="T4" s="187" t="s">
        <v>30</v>
      </c>
      <c r="U4" s="187" t="s">
        <v>31</v>
      </c>
      <c r="V4" s="187" t="s">
        <v>32</v>
      </c>
      <c r="W4" s="187" t="s">
        <v>33</v>
      </c>
      <c r="X4" s="191" t="s">
        <v>34</v>
      </c>
      <c r="Y4" s="187" t="s">
        <v>35</v>
      </c>
      <c r="Z4" s="187" t="s">
        <v>36</v>
      </c>
      <c r="AA4" s="187" t="s">
        <v>37</v>
      </c>
      <c r="AB4" s="187" t="s">
        <v>38</v>
      </c>
      <c r="AD4" s="192" t="s">
        <v>225</v>
      </c>
      <c r="AE4" s="192" t="s">
        <v>226</v>
      </c>
    </row>
    <row r="5" spans="1:31" ht="30" x14ac:dyDescent="0.25">
      <c r="A5" s="193" t="s">
        <v>39</v>
      </c>
      <c r="B5" s="194" t="s">
        <v>40</v>
      </c>
      <c r="C5" s="195" t="s">
        <v>41</v>
      </c>
      <c r="D5" s="195" t="s">
        <v>42</v>
      </c>
      <c r="E5" s="200">
        <f>'July 24 CMS Full'!E5-'April 24 CMS Full'!E5</f>
        <v>1784599.92</v>
      </c>
      <c r="F5" s="200">
        <f>'July 24 CMS Full'!F5-'April 24 CMS Full'!F5</f>
        <v>0</v>
      </c>
      <c r="G5" s="200">
        <f>'July 24 CMS Full'!G5-'April 24 CMS Full'!G5</f>
        <v>0</v>
      </c>
      <c r="H5" s="200">
        <f>'July 24 CMS Full'!H5-'April 24 CMS Full'!H5</f>
        <v>0</v>
      </c>
      <c r="I5" s="200">
        <f>'July 24 CMS Full'!I5-'April 24 CMS Full'!I5</f>
        <v>0</v>
      </c>
      <c r="J5" s="200">
        <f>'July 24 CMS Full'!J5-'April 24 CMS Full'!J5</f>
        <v>0</v>
      </c>
      <c r="K5" s="200">
        <f>'July 24 CMS Full'!K5-'April 24 CMS Full'!K5</f>
        <v>0</v>
      </c>
      <c r="L5" s="200">
        <f>'July 24 CMS Full'!L5-'April 24 CMS Full'!L5</f>
        <v>0</v>
      </c>
      <c r="M5" s="200">
        <f>'July 24 CMS Full'!M5-'April 24 CMS Full'!M5</f>
        <v>0</v>
      </c>
      <c r="N5" s="200">
        <f>'July 24 CMS Full'!N5-'April 24 CMS Full'!N5</f>
        <v>0</v>
      </c>
      <c r="O5" s="200">
        <f>'July 24 CMS Full'!O5-'April 24 CMS Full'!O5</f>
        <v>0</v>
      </c>
      <c r="P5" s="200">
        <f>'July 24 CMS Full'!R5-'April 24 CMS Full'!P5</f>
        <v>1773597.02</v>
      </c>
      <c r="Q5" s="200">
        <f>'July 24 CMS Full'!S5-'April 24 CMS Full'!Q5</f>
        <v>1773596.98</v>
      </c>
      <c r="R5" s="200">
        <f>'July 24 CMS Full'!P5-'April 24 CMS Full'!R5</f>
        <v>1668564.26</v>
      </c>
      <c r="S5" s="200">
        <f>'July 24 CMS Full'!Q5-'April 24 CMS Full'!S5</f>
        <v>1668564.2599999998</v>
      </c>
      <c r="T5" s="200">
        <f>'July 24 CMS Full'!T5-'April 24 CMS Full'!T5</f>
        <v>0</v>
      </c>
      <c r="U5" s="200">
        <f>'July 24 CMS Full'!U5-'April 24 CMS Full'!U5</f>
        <v>0</v>
      </c>
      <c r="V5" s="200">
        <f>'July 24 CMS Full'!V5-'April 24 CMS Full'!V5</f>
        <v>0</v>
      </c>
      <c r="W5" s="200">
        <f>'July 24 CMS Full'!W5-'April 24 CMS Full'!W5</f>
        <v>0</v>
      </c>
      <c r="X5" s="200">
        <f>'July 24 CMS Full'!X5-'April 24 CMS Full'!X5</f>
        <v>0</v>
      </c>
      <c r="Y5" s="265">
        <f>'July 24 CMS Full'!Y5-'April 24 CMS Full'!Y5</f>
        <v>0</v>
      </c>
      <c r="Z5" s="265">
        <f>'July 24 CMS Full'!Z5-'April 24 CMS Full'!Z5</f>
        <v>990631.41559200012</v>
      </c>
      <c r="AA5" s="265">
        <f>'July 24 CMS Full'!AA5-'April 24 CMS Full'!AA5</f>
        <v>793968.5044079998</v>
      </c>
      <c r="AB5" s="204" t="s">
        <v>43</v>
      </c>
      <c r="AD5" s="170">
        <f>X5+S5</f>
        <v>1668564.2599999998</v>
      </c>
      <c r="AE5" s="170">
        <f>AD5-E5</f>
        <v>-116035.66000000015</v>
      </c>
    </row>
    <row r="6" spans="1:31" ht="30" x14ac:dyDescent="0.25">
      <c r="A6" s="193" t="s">
        <v>44</v>
      </c>
      <c r="B6" s="194" t="s">
        <v>45</v>
      </c>
      <c r="C6" s="195" t="s">
        <v>41</v>
      </c>
      <c r="D6" s="195" t="s">
        <v>46</v>
      </c>
      <c r="E6" s="200">
        <f>'July 24 CMS Full'!E6-'April 24 CMS Full'!E6</f>
        <v>0</v>
      </c>
      <c r="F6" s="200">
        <f>'July 24 CMS Full'!F6-'April 24 CMS Full'!F6</f>
        <v>0</v>
      </c>
      <c r="G6" s="200">
        <f>'July 24 CMS Full'!G6-'April 24 CMS Full'!G6</f>
        <v>0</v>
      </c>
      <c r="H6" s="200">
        <f>'July 24 CMS Full'!H6-'April 24 CMS Full'!H6</f>
        <v>0</v>
      </c>
      <c r="I6" s="200">
        <f>'July 24 CMS Full'!I6-'April 24 CMS Full'!I6</f>
        <v>0</v>
      </c>
      <c r="J6" s="200">
        <f>'July 24 CMS Full'!J6-'April 24 CMS Full'!J6</f>
        <v>0</v>
      </c>
      <c r="K6" s="200">
        <f>'July 24 CMS Full'!K6-'April 24 CMS Full'!K6</f>
        <v>0</v>
      </c>
      <c r="L6" s="200">
        <f>'July 24 CMS Full'!L6-'April 24 CMS Full'!L6</f>
        <v>0</v>
      </c>
      <c r="M6" s="200">
        <f>'July 24 CMS Full'!M6-'April 24 CMS Full'!M6</f>
        <v>0</v>
      </c>
      <c r="N6" s="200">
        <f>'July 24 CMS Full'!N6-'April 24 CMS Full'!N6</f>
        <v>0</v>
      </c>
      <c r="O6" s="200">
        <f>'July 24 CMS Full'!O6-'April 24 CMS Full'!O6</f>
        <v>0</v>
      </c>
      <c r="P6" s="200">
        <f>'July 24 CMS Full'!R6-'April 24 CMS Full'!P6</f>
        <v>75998.78</v>
      </c>
      <c r="Q6" s="200">
        <f>'July 24 CMS Full'!S6-'April 24 CMS Full'!Q6</f>
        <v>16354.530000000013</v>
      </c>
      <c r="R6" s="200">
        <f>'July 24 CMS Full'!P6-'April 24 CMS Full'!R6</f>
        <v>-123.72999999998137</v>
      </c>
      <c r="S6" s="200">
        <f>'July 24 CMS Full'!Q6-'April 24 CMS Full'!S6</f>
        <v>-123.72999999998137</v>
      </c>
      <c r="T6" s="200">
        <f>'July 24 CMS Full'!T6-'April 24 CMS Full'!T6</f>
        <v>0</v>
      </c>
      <c r="U6" s="200">
        <f>'July 24 CMS Full'!U6-'April 24 CMS Full'!U6</f>
        <v>0</v>
      </c>
      <c r="V6" s="200">
        <f>'July 24 CMS Full'!V6-'April 24 CMS Full'!V6</f>
        <v>0</v>
      </c>
      <c r="W6" s="200">
        <f>'July 24 CMS Full'!W6-'April 24 CMS Full'!W6</f>
        <v>0</v>
      </c>
      <c r="X6" s="200">
        <f>'July 24 CMS Full'!X6-'April 24 CMS Full'!X6</f>
        <v>0</v>
      </c>
      <c r="Y6" s="265">
        <f>'July 24 CMS Full'!Y6-'April 24 CMS Full'!Y6</f>
        <v>0</v>
      </c>
      <c r="Z6" s="265">
        <f>'July 24 CMS Full'!Z6-'April 24 CMS Full'!Z6</f>
        <v>0</v>
      </c>
      <c r="AA6" s="265">
        <f>'July 24 CMS Full'!AA6-'April 24 CMS Full'!AA6</f>
        <v>0</v>
      </c>
      <c r="AB6" s="208" t="s">
        <v>47</v>
      </c>
      <c r="AD6" s="170">
        <f t="shared" ref="AD6:AD38" si="0">X6+S6</f>
        <v>-123.72999999998137</v>
      </c>
      <c r="AE6" s="170">
        <f t="shared" ref="AE6:AE39" si="1">AD6-E6</f>
        <v>-123.72999999998137</v>
      </c>
    </row>
    <row r="7" spans="1:31" ht="30" x14ac:dyDescent="0.25">
      <c r="A7" s="193" t="s">
        <v>48</v>
      </c>
      <c r="B7" s="194" t="s">
        <v>45</v>
      </c>
      <c r="C7" s="195" t="s">
        <v>41</v>
      </c>
      <c r="D7" s="195" t="s">
        <v>49</v>
      </c>
      <c r="E7" s="200">
        <f>'July 24 CMS Full'!E7-'April 24 CMS Full'!E7</f>
        <v>-593750</v>
      </c>
      <c r="F7" s="200">
        <f>'July 24 CMS Full'!F7-'April 24 CMS Full'!F7</f>
        <v>0</v>
      </c>
      <c r="G7" s="200">
        <f>'July 24 CMS Full'!G7-'April 24 CMS Full'!G7</f>
        <v>0</v>
      </c>
      <c r="H7" s="200">
        <f>'July 24 CMS Full'!H7-'April 24 CMS Full'!H7</f>
        <v>0</v>
      </c>
      <c r="I7" s="200">
        <f>'July 24 CMS Full'!I7-'April 24 CMS Full'!I7</f>
        <v>0</v>
      </c>
      <c r="J7" s="200">
        <f>'July 24 CMS Full'!J7-'April 24 CMS Full'!J7</f>
        <v>0</v>
      </c>
      <c r="K7" s="200">
        <f>'July 24 CMS Full'!K7-'April 24 CMS Full'!K7</f>
        <v>0</v>
      </c>
      <c r="L7" s="200">
        <f>'July 24 CMS Full'!L7-'April 24 CMS Full'!L7</f>
        <v>0</v>
      </c>
      <c r="M7" s="200">
        <f>'July 24 CMS Full'!M7-'April 24 CMS Full'!M7</f>
        <v>0</v>
      </c>
      <c r="N7" s="200">
        <f>'July 24 CMS Full'!N7-'April 24 CMS Full'!N7</f>
        <v>0</v>
      </c>
      <c r="O7" s="200">
        <f>'July 24 CMS Full'!O7-'April 24 CMS Full'!O7</f>
        <v>0</v>
      </c>
      <c r="P7" s="200">
        <f>'July 24 CMS Full'!R7-'April 24 CMS Full'!P7</f>
        <v>1051588.1999999993</v>
      </c>
      <c r="Q7" s="200">
        <f>'July 24 CMS Full'!S7-'April 24 CMS Full'!Q7</f>
        <v>-494088.20000000019</v>
      </c>
      <c r="R7" s="200">
        <f>'July 24 CMS Full'!P7-'April 24 CMS Full'!R7</f>
        <v>557500</v>
      </c>
      <c r="S7" s="200">
        <f>'July 24 CMS Full'!Q7-'April 24 CMS Full'!S7</f>
        <v>557500</v>
      </c>
      <c r="T7" s="200">
        <f>'July 24 CMS Full'!T7-'April 24 CMS Full'!T7</f>
        <v>0</v>
      </c>
      <c r="U7" s="200">
        <f>'July 24 CMS Full'!U7-'April 24 CMS Full'!U7</f>
        <v>0</v>
      </c>
      <c r="V7" s="200">
        <f>'July 24 CMS Full'!V7-'April 24 CMS Full'!V7</f>
        <v>0</v>
      </c>
      <c r="W7" s="200">
        <f>'July 24 CMS Full'!W7-'April 24 CMS Full'!W7</f>
        <v>0</v>
      </c>
      <c r="X7" s="200">
        <f>'July 24 CMS Full'!X7-'April 24 CMS Full'!X7</f>
        <v>0</v>
      </c>
      <c r="Y7" s="265">
        <f>'July 24 CMS Full'!Y7-'April 24 CMS Full'!Y7</f>
        <v>0</v>
      </c>
      <c r="Z7" s="265">
        <f>'July 24 CMS Full'!Z7-'April 24 CMS Full'!Z7</f>
        <v>0</v>
      </c>
      <c r="AA7" s="265">
        <f>'July 24 CMS Full'!AA7-'April 24 CMS Full'!AA7</f>
        <v>-593750</v>
      </c>
      <c r="AB7" s="209" t="s">
        <v>50</v>
      </c>
      <c r="AD7" s="170">
        <f t="shared" si="0"/>
        <v>557500</v>
      </c>
      <c r="AE7" s="170">
        <f t="shared" si="1"/>
        <v>1151250</v>
      </c>
    </row>
    <row r="8" spans="1:31" ht="30" x14ac:dyDescent="0.25">
      <c r="A8" s="193" t="s">
        <v>51</v>
      </c>
      <c r="B8" s="194" t="s">
        <v>45</v>
      </c>
      <c r="C8" s="195" t="s">
        <v>41</v>
      </c>
      <c r="D8" s="195" t="s">
        <v>52</v>
      </c>
      <c r="E8" s="200">
        <f>'July 24 CMS Full'!E8-'April 24 CMS Full'!E8</f>
        <v>-8698000</v>
      </c>
      <c r="F8" s="200">
        <f>'July 24 CMS Full'!F8-'April 24 CMS Full'!F8</f>
        <v>0</v>
      </c>
      <c r="G8" s="200">
        <f>'July 24 CMS Full'!G8-'April 24 CMS Full'!G8</f>
        <v>0</v>
      </c>
      <c r="H8" s="200">
        <f>'July 24 CMS Full'!H8-'April 24 CMS Full'!H8</f>
        <v>0</v>
      </c>
      <c r="I8" s="200">
        <f>'July 24 CMS Full'!I8-'April 24 CMS Full'!I8</f>
        <v>0</v>
      </c>
      <c r="J8" s="200">
        <f>'July 24 CMS Full'!J8-'April 24 CMS Full'!J8</f>
        <v>0</v>
      </c>
      <c r="K8" s="200">
        <f>'July 24 CMS Full'!K8-'April 24 CMS Full'!K8</f>
        <v>0</v>
      </c>
      <c r="L8" s="200">
        <f>'July 24 CMS Full'!L8-'April 24 CMS Full'!L8</f>
        <v>0</v>
      </c>
      <c r="M8" s="200">
        <f>'July 24 CMS Full'!M8-'April 24 CMS Full'!M8</f>
        <v>0</v>
      </c>
      <c r="N8" s="200">
        <f>'July 24 CMS Full'!N8-'April 24 CMS Full'!N8</f>
        <v>0</v>
      </c>
      <c r="O8" s="200">
        <f>'July 24 CMS Full'!O8-'April 24 CMS Full'!O8</f>
        <v>0</v>
      </c>
      <c r="P8" s="200">
        <f>'July 24 CMS Full'!R8-'April 24 CMS Full'!P8</f>
        <v>0</v>
      </c>
      <c r="Q8" s="200">
        <f>'July 24 CMS Full'!S8-'April 24 CMS Full'!Q8</f>
        <v>0</v>
      </c>
      <c r="R8" s="200">
        <f>'July 24 CMS Full'!P8-'April 24 CMS Full'!R8</f>
        <v>0</v>
      </c>
      <c r="S8" s="200">
        <f>'July 24 CMS Full'!Q8-'April 24 CMS Full'!S8</f>
        <v>0</v>
      </c>
      <c r="T8" s="200">
        <f>'July 24 CMS Full'!T8-'April 24 CMS Full'!T8</f>
        <v>-2899333.3333333335</v>
      </c>
      <c r="U8" s="200">
        <f>'July 24 CMS Full'!U8-'April 24 CMS Full'!U8</f>
        <v>-2899333.3333333335</v>
      </c>
      <c r="V8" s="200">
        <f>'July 24 CMS Full'!V8-'April 24 CMS Full'!V8</f>
        <v>-2899333.3333333335</v>
      </c>
      <c r="W8" s="200">
        <f>'July 24 CMS Full'!W8-'April 24 CMS Full'!W8</f>
        <v>0</v>
      </c>
      <c r="X8" s="200">
        <f>'July 24 CMS Full'!X8-'April 24 CMS Full'!X8</f>
        <v>-8698000</v>
      </c>
      <c r="Y8" s="265">
        <f>'July 24 CMS Full'!Y8-'April 24 CMS Full'!Y8</f>
        <v>0</v>
      </c>
      <c r="Z8" s="265">
        <f>'July 24 CMS Full'!Z8-'April 24 CMS Full'!Z8</f>
        <v>-4349000</v>
      </c>
      <c r="AA8" s="265">
        <f>'July 24 CMS Full'!AA8-'April 24 CMS Full'!AA8</f>
        <v>-4349000</v>
      </c>
      <c r="AB8" s="208" t="s">
        <v>47</v>
      </c>
      <c r="AD8" s="170">
        <f t="shared" si="0"/>
        <v>-8698000</v>
      </c>
      <c r="AE8" s="170">
        <f t="shared" si="1"/>
        <v>0</v>
      </c>
    </row>
    <row r="9" spans="1:31" ht="30" x14ac:dyDescent="0.25">
      <c r="A9" s="193" t="s">
        <v>53</v>
      </c>
      <c r="B9" s="194" t="s">
        <v>45</v>
      </c>
      <c r="C9" s="195" t="s">
        <v>41</v>
      </c>
      <c r="D9" s="195" t="s">
        <v>54</v>
      </c>
      <c r="E9" s="200">
        <f>'July 24 CMS Full'!E9-'April 24 CMS Full'!E9</f>
        <v>0</v>
      </c>
      <c r="F9" s="200">
        <f>'July 24 CMS Full'!F9-'April 24 CMS Full'!F9</f>
        <v>0</v>
      </c>
      <c r="G9" s="200">
        <f>'July 24 CMS Full'!G9-'April 24 CMS Full'!G9</f>
        <v>0</v>
      </c>
      <c r="H9" s="200">
        <f>'July 24 CMS Full'!H9-'April 24 CMS Full'!H9</f>
        <v>0</v>
      </c>
      <c r="I9" s="200">
        <f>'July 24 CMS Full'!I9-'April 24 CMS Full'!I9</f>
        <v>0</v>
      </c>
      <c r="J9" s="200">
        <f>'July 24 CMS Full'!J9-'April 24 CMS Full'!J9</f>
        <v>0</v>
      </c>
      <c r="K9" s="200">
        <f>'July 24 CMS Full'!K9-'April 24 CMS Full'!K9</f>
        <v>0</v>
      </c>
      <c r="L9" s="200">
        <f>'July 24 CMS Full'!L9-'April 24 CMS Full'!L9</f>
        <v>0</v>
      </c>
      <c r="M9" s="200">
        <f>'July 24 CMS Full'!M9-'April 24 CMS Full'!M9</f>
        <v>0</v>
      </c>
      <c r="N9" s="200">
        <f>'July 24 CMS Full'!N9-'April 24 CMS Full'!N9</f>
        <v>0</v>
      </c>
      <c r="O9" s="200">
        <f>'July 24 CMS Full'!O9-'April 24 CMS Full'!O9</f>
        <v>0</v>
      </c>
      <c r="P9" s="200">
        <f>'July 24 CMS Full'!R9-'April 24 CMS Full'!P9</f>
        <v>0</v>
      </c>
      <c r="Q9" s="200">
        <f>'July 24 CMS Full'!S9-'April 24 CMS Full'!Q9</f>
        <v>0</v>
      </c>
      <c r="R9" s="200">
        <f>'July 24 CMS Full'!P9-'April 24 CMS Full'!R9</f>
        <v>0</v>
      </c>
      <c r="S9" s="200">
        <f>'July 24 CMS Full'!Q9-'April 24 CMS Full'!S9</f>
        <v>0</v>
      </c>
      <c r="T9" s="200">
        <f>'July 24 CMS Full'!T9-'April 24 CMS Full'!T9</f>
        <v>0</v>
      </c>
      <c r="U9" s="200">
        <f>'July 24 CMS Full'!U9-'April 24 CMS Full'!U9</f>
        <v>0</v>
      </c>
      <c r="V9" s="200">
        <f>'July 24 CMS Full'!V9-'April 24 CMS Full'!V9</f>
        <v>0</v>
      </c>
      <c r="W9" s="200">
        <f>'July 24 CMS Full'!W9-'April 24 CMS Full'!W9</f>
        <v>0</v>
      </c>
      <c r="X9" s="200">
        <f>'July 24 CMS Full'!X9-'April 24 CMS Full'!X9</f>
        <v>0</v>
      </c>
      <c r="Y9" s="265">
        <f>'July 24 CMS Full'!Y9-'April 24 CMS Full'!Y9</f>
        <v>0</v>
      </c>
      <c r="Z9" s="265">
        <f>'July 24 CMS Full'!Z9-'April 24 CMS Full'!Z9</f>
        <v>0</v>
      </c>
      <c r="AA9" s="265">
        <f>'July 24 CMS Full'!AA9-'April 24 CMS Full'!AA9</f>
        <v>0</v>
      </c>
      <c r="AB9" s="209" t="s">
        <v>47</v>
      </c>
      <c r="AD9" s="170">
        <f t="shared" si="0"/>
        <v>0</v>
      </c>
      <c r="AE9" s="170">
        <f t="shared" si="1"/>
        <v>0</v>
      </c>
    </row>
    <row r="10" spans="1:31" ht="30" x14ac:dyDescent="0.25">
      <c r="A10" s="193" t="s">
        <v>55</v>
      </c>
      <c r="B10" s="194" t="s">
        <v>45</v>
      </c>
      <c r="C10" s="195" t="s">
        <v>41</v>
      </c>
      <c r="D10" s="195" t="s">
        <v>56</v>
      </c>
      <c r="E10" s="200">
        <f>'July 24 CMS Full'!E10-'April 24 CMS Full'!E10</f>
        <v>0</v>
      </c>
      <c r="F10" s="200">
        <f>'July 24 CMS Full'!F10-'April 24 CMS Full'!F10</f>
        <v>0</v>
      </c>
      <c r="G10" s="200">
        <f>'July 24 CMS Full'!G10-'April 24 CMS Full'!G10</f>
        <v>0</v>
      </c>
      <c r="H10" s="200">
        <f>'July 24 CMS Full'!H10-'April 24 CMS Full'!H10</f>
        <v>0</v>
      </c>
      <c r="I10" s="200">
        <f>'July 24 CMS Full'!I10-'April 24 CMS Full'!I10</f>
        <v>0</v>
      </c>
      <c r="J10" s="200">
        <f>'July 24 CMS Full'!J10-'April 24 CMS Full'!J10</f>
        <v>0</v>
      </c>
      <c r="K10" s="200">
        <f>'July 24 CMS Full'!K10-'April 24 CMS Full'!K10</f>
        <v>0</v>
      </c>
      <c r="L10" s="200">
        <f>'July 24 CMS Full'!L10-'April 24 CMS Full'!L10</f>
        <v>0</v>
      </c>
      <c r="M10" s="200">
        <f>'July 24 CMS Full'!M10-'April 24 CMS Full'!M10</f>
        <v>0</v>
      </c>
      <c r="N10" s="200">
        <f>'July 24 CMS Full'!N10-'April 24 CMS Full'!N10</f>
        <v>0</v>
      </c>
      <c r="O10" s="200">
        <f>'July 24 CMS Full'!O10-'April 24 CMS Full'!O10</f>
        <v>0</v>
      </c>
      <c r="P10" s="200">
        <f>'July 24 CMS Full'!R10-'April 24 CMS Full'!P10</f>
        <v>0</v>
      </c>
      <c r="Q10" s="200">
        <f>'July 24 CMS Full'!S10-'April 24 CMS Full'!Q10</f>
        <v>0</v>
      </c>
      <c r="R10" s="200">
        <f>'July 24 CMS Full'!P10-'April 24 CMS Full'!R10</f>
        <v>0</v>
      </c>
      <c r="S10" s="200">
        <f>'July 24 CMS Full'!Q10-'April 24 CMS Full'!S10</f>
        <v>0</v>
      </c>
      <c r="T10" s="200">
        <f>'July 24 CMS Full'!T10-'April 24 CMS Full'!T10</f>
        <v>0</v>
      </c>
      <c r="U10" s="200">
        <f>'July 24 CMS Full'!U10-'April 24 CMS Full'!U10</f>
        <v>0</v>
      </c>
      <c r="V10" s="200">
        <f>'July 24 CMS Full'!V10-'April 24 CMS Full'!V10</f>
        <v>0</v>
      </c>
      <c r="W10" s="200">
        <f>'July 24 CMS Full'!W10-'April 24 CMS Full'!W10</f>
        <v>0</v>
      </c>
      <c r="X10" s="200">
        <f>'July 24 CMS Full'!X10-'April 24 CMS Full'!X10</f>
        <v>0</v>
      </c>
      <c r="Y10" s="265">
        <f>'July 24 CMS Full'!Y10-'April 24 CMS Full'!Y10</f>
        <v>0</v>
      </c>
      <c r="Z10" s="265">
        <f>'July 24 CMS Full'!Z10-'April 24 CMS Full'!Z10</f>
        <v>0</v>
      </c>
      <c r="AA10" s="265">
        <f>'July 24 CMS Full'!AA10-'April 24 CMS Full'!AA10</f>
        <v>0</v>
      </c>
      <c r="AB10" s="208" t="s">
        <v>43</v>
      </c>
      <c r="AD10" s="170">
        <f t="shared" si="0"/>
        <v>0</v>
      </c>
      <c r="AE10" s="170">
        <f t="shared" si="1"/>
        <v>0</v>
      </c>
    </row>
    <row r="11" spans="1:31" x14ac:dyDescent="0.25">
      <c r="A11" s="193" t="s">
        <v>57</v>
      </c>
      <c r="B11" s="194" t="s">
        <v>45</v>
      </c>
      <c r="C11" s="195" t="s">
        <v>58</v>
      </c>
      <c r="D11" s="195" t="s">
        <v>59</v>
      </c>
      <c r="E11" s="200">
        <f>'July 24 CMS Full'!E11-'April 24 CMS Full'!E11</f>
        <v>0</v>
      </c>
      <c r="F11" s="200">
        <f>'July 24 CMS Full'!F11-'April 24 CMS Full'!F11</f>
        <v>0</v>
      </c>
      <c r="G11" s="200">
        <f>'July 24 CMS Full'!G11-'April 24 CMS Full'!G11</f>
        <v>0</v>
      </c>
      <c r="H11" s="200">
        <f>'July 24 CMS Full'!H11-'April 24 CMS Full'!H11</f>
        <v>0</v>
      </c>
      <c r="I11" s="200">
        <f>'July 24 CMS Full'!I11-'April 24 CMS Full'!I11</f>
        <v>0</v>
      </c>
      <c r="J11" s="200">
        <f>'July 24 CMS Full'!J11-'April 24 CMS Full'!J11</f>
        <v>0</v>
      </c>
      <c r="K11" s="200">
        <f>'July 24 CMS Full'!K11-'April 24 CMS Full'!K11</f>
        <v>0</v>
      </c>
      <c r="L11" s="200">
        <f>'July 24 CMS Full'!L11-'April 24 CMS Full'!L11</f>
        <v>0</v>
      </c>
      <c r="M11" s="200">
        <f>'July 24 CMS Full'!M11-'April 24 CMS Full'!M11</f>
        <v>0</v>
      </c>
      <c r="N11" s="200">
        <f>'July 24 CMS Full'!N11-'April 24 CMS Full'!N11</f>
        <v>0</v>
      </c>
      <c r="O11" s="200">
        <f>'July 24 CMS Full'!O11-'April 24 CMS Full'!O11</f>
        <v>0</v>
      </c>
      <c r="P11" s="200">
        <f>'July 24 CMS Full'!R11-'April 24 CMS Full'!P11</f>
        <v>0</v>
      </c>
      <c r="Q11" s="200">
        <f>'July 24 CMS Full'!S11-'April 24 CMS Full'!Q11</f>
        <v>0</v>
      </c>
      <c r="R11" s="200">
        <f>'July 24 CMS Full'!P11-'April 24 CMS Full'!R11</f>
        <v>0</v>
      </c>
      <c r="S11" s="200">
        <f>'July 24 CMS Full'!Q11-'April 24 CMS Full'!S11</f>
        <v>0</v>
      </c>
      <c r="T11" s="200">
        <f>'July 24 CMS Full'!T11-'April 24 CMS Full'!T11</f>
        <v>0</v>
      </c>
      <c r="U11" s="200">
        <f>'July 24 CMS Full'!U11-'April 24 CMS Full'!U11</f>
        <v>0</v>
      </c>
      <c r="V11" s="200">
        <f>'July 24 CMS Full'!V11-'April 24 CMS Full'!V11</f>
        <v>0</v>
      </c>
      <c r="W11" s="200">
        <f>'July 24 CMS Full'!W11-'April 24 CMS Full'!W11</f>
        <v>0</v>
      </c>
      <c r="X11" s="200">
        <f>'July 24 CMS Full'!X11-'April 24 CMS Full'!X11</f>
        <v>0</v>
      </c>
      <c r="Y11" s="265">
        <f>'July 24 CMS Full'!Y11-'April 24 CMS Full'!Y11</f>
        <v>0</v>
      </c>
      <c r="Z11" s="265">
        <f>'July 24 CMS Full'!Z11-'April 24 CMS Full'!Z11</f>
        <v>0</v>
      </c>
      <c r="AA11" s="265">
        <f>'July 24 CMS Full'!AA11-'April 24 CMS Full'!AA11</f>
        <v>0</v>
      </c>
      <c r="AB11" s="209" t="s">
        <v>47</v>
      </c>
      <c r="AD11" s="170">
        <f t="shared" si="0"/>
        <v>0</v>
      </c>
      <c r="AE11" s="170">
        <f t="shared" si="1"/>
        <v>0</v>
      </c>
    </row>
    <row r="12" spans="1:31" ht="30" x14ac:dyDescent="0.25">
      <c r="A12" s="193" t="s">
        <v>61</v>
      </c>
      <c r="B12" s="194" t="s">
        <v>62</v>
      </c>
      <c r="C12" s="195" t="s">
        <v>41</v>
      </c>
      <c r="D12" s="195" t="s">
        <v>63</v>
      </c>
      <c r="E12" s="200">
        <f>'July 24 CMS Full'!E12-'April 24 CMS Full'!E12</f>
        <v>0</v>
      </c>
      <c r="F12" s="200">
        <f>'July 24 CMS Full'!F12-'April 24 CMS Full'!F12</f>
        <v>0</v>
      </c>
      <c r="G12" s="200">
        <f>'July 24 CMS Full'!G12-'April 24 CMS Full'!G12</f>
        <v>0</v>
      </c>
      <c r="H12" s="200">
        <f>'July 24 CMS Full'!H12-'April 24 CMS Full'!H12</f>
        <v>0</v>
      </c>
      <c r="I12" s="200">
        <f>'July 24 CMS Full'!I12-'April 24 CMS Full'!I12</f>
        <v>0</v>
      </c>
      <c r="J12" s="200">
        <f>'July 24 CMS Full'!J12-'April 24 CMS Full'!J12</f>
        <v>0</v>
      </c>
      <c r="K12" s="200">
        <f>'July 24 CMS Full'!K12-'April 24 CMS Full'!K12</f>
        <v>0</v>
      </c>
      <c r="L12" s="200">
        <f>'July 24 CMS Full'!L12-'April 24 CMS Full'!L12</f>
        <v>0</v>
      </c>
      <c r="M12" s="200">
        <f>'July 24 CMS Full'!M12-'April 24 CMS Full'!M12</f>
        <v>0</v>
      </c>
      <c r="N12" s="200">
        <f>'July 24 CMS Full'!N12-'April 24 CMS Full'!N12</f>
        <v>0</v>
      </c>
      <c r="O12" s="200">
        <f>'July 24 CMS Full'!O12-'April 24 CMS Full'!O12</f>
        <v>0</v>
      </c>
      <c r="P12" s="200">
        <f>'July 24 CMS Full'!R12-'April 24 CMS Full'!P12</f>
        <v>0</v>
      </c>
      <c r="Q12" s="200">
        <f>'July 24 CMS Full'!S12-'April 24 CMS Full'!Q12</f>
        <v>0</v>
      </c>
      <c r="R12" s="200">
        <f>'July 24 CMS Full'!P12-'April 24 CMS Full'!R12</f>
        <v>0</v>
      </c>
      <c r="S12" s="200">
        <f>'July 24 CMS Full'!Q12-'April 24 CMS Full'!S12</f>
        <v>0</v>
      </c>
      <c r="T12" s="200">
        <f>'July 24 CMS Full'!T12-'April 24 CMS Full'!T12</f>
        <v>0</v>
      </c>
      <c r="U12" s="200">
        <f>'July 24 CMS Full'!U12-'April 24 CMS Full'!U12</f>
        <v>0</v>
      </c>
      <c r="V12" s="200">
        <f>'July 24 CMS Full'!V12-'April 24 CMS Full'!V12</f>
        <v>0</v>
      </c>
      <c r="W12" s="200">
        <f>'July 24 CMS Full'!W12-'April 24 CMS Full'!W12</f>
        <v>0</v>
      </c>
      <c r="X12" s="200">
        <f>'July 24 CMS Full'!X12-'April 24 CMS Full'!X12</f>
        <v>0</v>
      </c>
      <c r="Y12" s="265">
        <f>'July 24 CMS Full'!Y12-'April 24 CMS Full'!Y12</f>
        <v>0</v>
      </c>
      <c r="Z12" s="265">
        <f>'July 24 CMS Full'!Z12-'April 24 CMS Full'!Z12</f>
        <v>0</v>
      </c>
      <c r="AA12" s="265">
        <f>'July 24 CMS Full'!AA12-'April 24 CMS Full'!AA12</f>
        <v>0</v>
      </c>
      <c r="AB12" s="209" t="s">
        <v>47</v>
      </c>
      <c r="AD12" s="170">
        <f t="shared" si="0"/>
        <v>0</v>
      </c>
      <c r="AE12" s="170">
        <f t="shared" si="1"/>
        <v>0</v>
      </c>
    </row>
    <row r="13" spans="1:31" ht="30" x14ac:dyDescent="0.25">
      <c r="A13" s="193" t="s">
        <v>64</v>
      </c>
      <c r="B13" s="194" t="s">
        <v>65</v>
      </c>
      <c r="C13" s="195" t="s">
        <v>41</v>
      </c>
      <c r="D13" s="195" t="s">
        <v>66</v>
      </c>
      <c r="E13" s="200">
        <f>'July 24 CMS Full'!E13-'April 24 CMS Full'!E13</f>
        <v>0</v>
      </c>
      <c r="F13" s="200">
        <f>'July 24 CMS Full'!F13-'April 24 CMS Full'!F13</f>
        <v>0</v>
      </c>
      <c r="G13" s="200">
        <f>'July 24 CMS Full'!G13-'April 24 CMS Full'!G13</f>
        <v>0</v>
      </c>
      <c r="H13" s="200">
        <f>'July 24 CMS Full'!H13-'April 24 CMS Full'!H13</f>
        <v>0</v>
      </c>
      <c r="I13" s="200">
        <f>'July 24 CMS Full'!I13-'April 24 CMS Full'!I13</f>
        <v>0</v>
      </c>
      <c r="J13" s="200">
        <f>'July 24 CMS Full'!J13-'April 24 CMS Full'!J13</f>
        <v>0</v>
      </c>
      <c r="K13" s="200">
        <f>'July 24 CMS Full'!K13-'April 24 CMS Full'!K13</f>
        <v>0</v>
      </c>
      <c r="L13" s="200">
        <f>'July 24 CMS Full'!L13-'April 24 CMS Full'!L13</f>
        <v>0</v>
      </c>
      <c r="M13" s="200">
        <f>'July 24 CMS Full'!M13-'April 24 CMS Full'!M13</f>
        <v>0</v>
      </c>
      <c r="N13" s="200">
        <f>'July 24 CMS Full'!N13-'April 24 CMS Full'!N13</f>
        <v>0</v>
      </c>
      <c r="O13" s="200">
        <f>'July 24 CMS Full'!O13-'April 24 CMS Full'!O13</f>
        <v>0</v>
      </c>
      <c r="P13" s="200">
        <f>'July 24 CMS Full'!R13-'April 24 CMS Full'!P13</f>
        <v>807407.0299999998</v>
      </c>
      <c r="Q13" s="200">
        <f>'July 24 CMS Full'!S13-'April 24 CMS Full'!Q13</f>
        <v>-52306.049999999967</v>
      </c>
      <c r="R13" s="200">
        <f>'July 24 CMS Full'!P13-'April 24 CMS Full'!R13</f>
        <v>44425.259999999893</v>
      </c>
      <c r="S13" s="200">
        <f>'July 24 CMS Full'!Q13-'April 24 CMS Full'!S13</f>
        <v>44425.259999999776</v>
      </c>
      <c r="T13" s="200">
        <f>'July 24 CMS Full'!T13-'April 24 CMS Full'!T13</f>
        <v>0</v>
      </c>
      <c r="U13" s="200">
        <f>'July 24 CMS Full'!U13-'April 24 CMS Full'!U13</f>
        <v>0</v>
      </c>
      <c r="V13" s="200">
        <f>'July 24 CMS Full'!V13-'April 24 CMS Full'!V13</f>
        <v>0</v>
      </c>
      <c r="W13" s="200">
        <f>'July 24 CMS Full'!W13-'April 24 CMS Full'!W13</f>
        <v>0</v>
      </c>
      <c r="X13" s="200">
        <f>'July 24 CMS Full'!X13-'April 24 CMS Full'!X13</f>
        <v>0</v>
      </c>
      <c r="Y13" s="265">
        <f>'July 24 CMS Full'!Y13-'April 24 CMS Full'!Y13</f>
        <v>0</v>
      </c>
      <c r="Z13" s="265">
        <f>'July 24 CMS Full'!Z13-'April 24 CMS Full'!Z13</f>
        <v>0</v>
      </c>
      <c r="AA13" s="265">
        <f>'July 24 CMS Full'!AA13-'April 24 CMS Full'!AA13</f>
        <v>0</v>
      </c>
      <c r="AB13" s="204" t="s">
        <v>50</v>
      </c>
      <c r="AD13" s="170">
        <f t="shared" si="0"/>
        <v>44425.259999999776</v>
      </c>
      <c r="AE13" s="170">
        <f t="shared" si="1"/>
        <v>44425.259999999776</v>
      </c>
    </row>
    <row r="14" spans="1:31" x14ac:dyDescent="0.25">
      <c r="A14" s="193" t="s">
        <v>67</v>
      </c>
      <c r="B14" s="211" t="s">
        <v>68</v>
      </c>
      <c r="C14" s="195" t="s">
        <v>58</v>
      </c>
      <c r="D14" s="195" t="s">
        <v>69</v>
      </c>
      <c r="E14" s="200">
        <f>'July 24 CMS Full'!E14-'April 24 CMS Full'!E14</f>
        <v>3094760.8499999996</v>
      </c>
      <c r="F14" s="200">
        <f>'July 24 CMS Full'!F14-'April 24 CMS Full'!F14</f>
        <v>0</v>
      </c>
      <c r="G14" s="200">
        <f>'July 24 CMS Full'!G14-'April 24 CMS Full'!G14</f>
        <v>0</v>
      </c>
      <c r="H14" s="200">
        <f>'July 24 CMS Full'!H14-'April 24 CMS Full'!H14</f>
        <v>0</v>
      </c>
      <c r="I14" s="200">
        <f>'July 24 CMS Full'!I14-'April 24 CMS Full'!I14</f>
        <v>0</v>
      </c>
      <c r="J14" s="200">
        <f>'July 24 CMS Full'!J14-'April 24 CMS Full'!J14</f>
        <v>0</v>
      </c>
      <c r="K14" s="200">
        <f>'July 24 CMS Full'!K14-'April 24 CMS Full'!K14</f>
        <v>0</v>
      </c>
      <c r="L14" s="200">
        <f>'July 24 CMS Full'!L14-'April 24 CMS Full'!L14</f>
        <v>0</v>
      </c>
      <c r="M14" s="200">
        <f>'July 24 CMS Full'!M14-'April 24 CMS Full'!M14</f>
        <v>0</v>
      </c>
      <c r="N14" s="200">
        <f>'July 24 CMS Full'!N14-'April 24 CMS Full'!N14</f>
        <v>0</v>
      </c>
      <c r="O14" s="200">
        <f>'July 24 CMS Full'!O14-'April 24 CMS Full'!O14</f>
        <v>0</v>
      </c>
      <c r="P14" s="200">
        <f>'July 24 CMS Full'!R14-'April 24 CMS Full'!P14</f>
        <v>52975.969999999274</v>
      </c>
      <c r="Q14" s="200">
        <f>'July 24 CMS Full'!S14-'April 24 CMS Full'!Q14</f>
        <v>613342.99999999302</v>
      </c>
      <c r="R14" s="200">
        <f>'July 24 CMS Full'!P14-'April 24 CMS Full'!R14</f>
        <v>-8976121.2600000016</v>
      </c>
      <c r="S14" s="200">
        <f>'July 24 CMS Full'!Q14-'April 24 CMS Full'!S14</f>
        <v>-8976121.2600000016</v>
      </c>
      <c r="T14" s="200">
        <f>'July 24 CMS Full'!T14-'April 24 CMS Full'!T14</f>
        <v>0</v>
      </c>
      <c r="U14" s="200">
        <f>'July 24 CMS Full'!U14-'April 24 CMS Full'!U14</f>
        <v>0</v>
      </c>
      <c r="V14" s="200">
        <f>'July 24 CMS Full'!V14-'April 24 CMS Full'!V14</f>
        <v>0</v>
      </c>
      <c r="W14" s="200">
        <f>'July 24 CMS Full'!W14-'April 24 CMS Full'!W14</f>
        <v>0</v>
      </c>
      <c r="X14" s="200">
        <f>'July 24 CMS Full'!X14-'April 24 CMS Full'!X14</f>
        <v>0</v>
      </c>
      <c r="Y14" s="265">
        <f>'July 24 CMS Full'!Y14-'April 24 CMS Full'!Y14</f>
        <v>0</v>
      </c>
      <c r="Z14" s="265">
        <f>'July 24 CMS Full'!Z14-'April 24 CMS Full'!Z14</f>
        <v>2785284.7650000006</v>
      </c>
      <c r="AA14" s="265">
        <f>'July 24 CMS Full'!AA14-'April 24 CMS Full'!AA14</f>
        <v>309476.08499999903</v>
      </c>
      <c r="AB14" s="212" t="s">
        <v>70</v>
      </c>
      <c r="AD14" s="170">
        <f t="shared" si="0"/>
        <v>-8976121.2600000016</v>
      </c>
      <c r="AE14" s="170">
        <f t="shared" si="1"/>
        <v>-12070882.110000001</v>
      </c>
    </row>
    <row r="15" spans="1:31" x14ac:dyDescent="0.25">
      <c r="A15" s="193" t="s">
        <v>71</v>
      </c>
      <c r="B15" s="211" t="s">
        <v>68</v>
      </c>
      <c r="C15" s="195" t="s">
        <v>58</v>
      </c>
      <c r="D15" s="195" t="s">
        <v>72</v>
      </c>
      <c r="E15" s="200">
        <f>'July 24 CMS Full'!E15-'April 24 CMS Full'!E15</f>
        <v>0</v>
      </c>
      <c r="F15" s="200">
        <f>'July 24 CMS Full'!F15-'April 24 CMS Full'!F15</f>
        <v>0</v>
      </c>
      <c r="G15" s="200">
        <f>'July 24 CMS Full'!G15-'April 24 CMS Full'!G15</f>
        <v>0</v>
      </c>
      <c r="H15" s="200">
        <f>'July 24 CMS Full'!H15-'April 24 CMS Full'!H15</f>
        <v>0</v>
      </c>
      <c r="I15" s="200">
        <f>'July 24 CMS Full'!I15-'April 24 CMS Full'!I15</f>
        <v>0</v>
      </c>
      <c r="J15" s="200">
        <f>'July 24 CMS Full'!J15-'April 24 CMS Full'!J15</f>
        <v>0</v>
      </c>
      <c r="K15" s="200">
        <f>'July 24 CMS Full'!K15-'April 24 CMS Full'!K15</f>
        <v>0</v>
      </c>
      <c r="L15" s="200">
        <f>'July 24 CMS Full'!L15-'April 24 CMS Full'!L15</f>
        <v>0</v>
      </c>
      <c r="M15" s="200">
        <f>'July 24 CMS Full'!M15-'April 24 CMS Full'!M15</f>
        <v>0</v>
      </c>
      <c r="N15" s="200">
        <f>'July 24 CMS Full'!N15-'April 24 CMS Full'!N15</f>
        <v>0</v>
      </c>
      <c r="O15" s="200">
        <f>'July 24 CMS Full'!O15-'April 24 CMS Full'!O15</f>
        <v>0</v>
      </c>
      <c r="P15" s="200">
        <f>'July 24 CMS Full'!R15-'April 24 CMS Full'!P15</f>
        <v>0</v>
      </c>
      <c r="Q15" s="200">
        <f>'July 24 CMS Full'!S15-'April 24 CMS Full'!Q15</f>
        <v>0</v>
      </c>
      <c r="R15" s="200">
        <f>'July 24 CMS Full'!P15-'April 24 CMS Full'!R15</f>
        <v>0</v>
      </c>
      <c r="S15" s="200">
        <f>'July 24 CMS Full'!Q15-'April 24 CMS Full'!S15</f>
        <v>0</v>
      </c>
      <c r="T15" s="200">
        <f>'July 24 CMS Full'!T15-'April 24 CMS Full'!T15</f>
        <v>0</v>
      </c>
      <c r="U15" s="200">
        <f>'July 24 CMS Full'!U15-'April 24 CMS Full'!U15</f>
        <v>0</v>
      </c>
      <c r="V15" s="200">
        <f>'July 24 CMS Full'!V15-'April 24 CMS Full'!V15</f>
        <v>0</v>
      </c>
      <c r="W15" s="200">
        <f>'July 24 CMS Full'!W15-'April 24 CMS Full'!W15</f>
        <v>0</v>
      </c>
      <c r="X15" s="200">
        <f>'July 24 CMS Full'!X15-'April 24 CMS Full'!X15</f>
        <v>0</v>
      </c>
      <c r="Y15" s="265">
        <f>'July 24 CMS Full'!Y15-'April 24 CMS Full'!Y15</f>
        <v>0</v>
      </c>
      <c r="Z15" s="265">
        <f>'July 24 CMS Full'!Z15-'April 24 CMS Full'!Z15</f>
        <v>0</v>
      </c>
      <c r="AA15" s="265">
        <f>'July 24 CMS Full'!AA15-'April 24 CMS Full'!AA15</f>
        <v>0</v>
      </c>
      <c r="AB15" s="209" t="s">
        <v>70</v>
      </c>
      <c r="AD15" s="170">
        <f t="shared" si="0"/>
        <v>0</v>
      </c>
      <c r="AE15" s="170">
        <f t="shared" si="1"/>
        <v>0</v>
      </c>
    </row>
    <row r="16" spans="1:31" x14ac:dyDescent="0.25">
      <c r="A16" s="193" t="s">
        <v>73</v>
      </c>
      <c r="B16" s="211" t="s">
        <v>68</v>
      </c>
      <c r="C16" s="195" t="s">
        <v>58</v>
      </c>
      <c r="D16" s="195" t="s">
        <v>74</v>
      </c>
      <c r="E16" s="200">
        <f>'July 24 CMS Full'!E16-'April 24 CMS Full'!E16</f>
        <v>0</v>
      </c>
      <c r="F16" s="200">
        <f>'July 24 CMS Full'!F16-'April 24 CMS Full'!F16</f>
        <v>0</v>
      </c>
      <c r="G16" s="200">
        <f>'July 24 CMS Full'!G16-'April 24 CMS Full'!G16</f>
        <v>0</v>
      </c>
      <c r="H16" s="200">
        <f>'July 24 CMS Full'!H16-'April 24 CMS Full'!H16</f>
        <v>0</v>
      </c>
      <c r="I16" s="200">
        <f>'July 24 CMS Full'!I16-'April 24 CMS Full'!I16</f>
        <v>0</v>
      </c>
      <c r="J16" s="200">
        <f>'July 24 CMS Full'!J16-'April 24 CMS Full'!J16</f>
        <v>0</v>
      </c>
      <c r="K16" s="200">
        <f>'July 24 CMS Full'!K16-'April 24 CMS Full'!K16</f>
        <v>0</v>
      </c>
      <c r="L16" s="200">
        <f>'July 24 CMS Full'!L16-'April 24 CMS Full'!L16</f>
        <v>0</v>
      </c>
      <c r="M16" s="200">
        <f>'July 24 CMS Full'!M16-'April 24 CMS Full'!M16</f>
        <v>0</v>
      </c>
      <c r="N16" s="200">
        <f>'July 24 CMS Full'!N16-'April 24 CMS Full'!N16</f>
        <v>0</v>
      </c>
      <c r="O16" s="200">
        <f>'July 24 CMS Full'!O16-'April 24 CMS Full'!O16</f>
        <v>0</v>
      </c>
      <c r="P16" s="200">
        <f>'July 24 CMS Full'!R16-'April 24 CMS Full'!P16</f>
        <v>0</v>
      </c>
      <c r="Q16" s="200">
        <f>'July 24 CMS Full'!S16-'April 24 CMS Full'!Q16</f>
        <v>0</v>
      </c>
      <c r="R16" s="200">
        <f>'July 24 CMS Full'!P16-'April 24 CMS Full'!R16</f>
        <v>0</v>
      </c>
      <c r="S16" s="200">
        <f>'July 24 CMS Full'!Q16-'April 24 CMS Full'!S16</f>
        <v>0</v>
      </c>
      <c r="T16" s="200">
        <f>'July 24 CMS Full'!T16-'April 24 CMS Full'!T16</f>
        <v>0</v>
      </c>
      <c r="U16" s="200">
        <f>'July 24 CMS Full'!U16-'April 24 CMS Full'!U16</f>
        <v>0</v>
      </c>
      <c r="V16" s="200">
        <f>'July 24 CMS Full'!V16-'April 24 CMS Full'!V16</f>
        <v>0</v>
      </c>
      <c r="W16" s="200">
        <f>'July 24 CMS Full'!W16-'April 24 CMS Full'!W16</f>
        <v>0</v>
      </c>
      <c r="X16" s="200">
        <f>'July 24 CMS Full'!X16-'April 24 CMS Full'!X16</f>
        <v>0</v>
      </c>
      <c r="Y16" s="265">
        <f>'July 24 CMS Full'!Y16-'April 24 CMS Full'!Y16</f>
        <v>0</v>
      </c>
      <c r="Z16" s="265">
        <f>'July 24 CMS Full'!Z16-'April 24 CMS Full'!Z16</f>
        <v>0</v>
      </c>
      <c r="AA16" s="265">
        <f>'July 24 CMS Full'!AA16-'April 24 CMS Full'!AA16</f>
        <v>0</v>
      </c>
      <c r="AB16" s="209" t="s">
        <v>70</v>
      </c>
      <c r="AD16" s="170">
        <f t="shared" si="0"/>
        <v>0</v>
      </c>
      <c r="AE16" s="170">
        <f t="shared" si="1"/>
        <v>0</v>
      </c>
    </row>
    <row r="17" spans="1:31" x14ac:dyDescent="0.25">
      <c r="A17" s="193" t="s">
        <v>75</v>
      </c>
      <c r="B17" s="211" t="s">
        <v>68</v>
      </c>
      <c r="C17" s="195" t="s">
        <v>76</v>
      </c>
      <c r="D17" s="195" t="s">
        <v>77</v>
      </c>
      <c r="E17" s="200">
        <f>'July 24 CMS Full'!E17-'April 24 CMS Full'!E17</f>
        <v>0</v>
      </c>
      <c r="F17" s="200">
        <f>'July 24 CMS Full'!F17-'April 24 CMS Full'!F17</f>
        <v>0</v>
      </c>
      <c r="G17" s="200">
        <f>'July 24 CMS Full'!G17-'April 24 CMS Full'!G17</f>
        <v>0</v>
      </c>
      <c r="H17" s="200">
        <f>'July 24 CMS Full'!H17-'April 24 CMS Full'!H17</f>
        <v>0</v>
      </c>
      <c r="I17" s="200">
        <f>'July 24 CMS Full'!I17-'April 24 CMS Full'!I17</f>
        <v>0</v>
      </c>
      <c r="J17" s="200">
        <f>'July 24 CMS Full'!J17-'April 24 CMS Full'!J17</f>
        <v>0</v>
      </c>
      <c r="K17" s="200">
        <f>'July 24 CMS Full'!K17-'April 24 CMS Full'!K17</f>
        <v>0</v>
      </c>
      <c r="L17" s="200">
        <f>'July 24 CMS Full'!L17-'April 24 CMS Full'!L17</f>
        <v>0</v>
      </c>
      <c r="M17" s="200">
        <f>'July 24 CMS Full'!M17-'April 24 CMS Full'!M17</f>
        <v>0</v>
      </c>
      <c r="N17" s="200">
        <f>'July 24 CMS Full'!N17-'April 24 CMS Full'!N17</f>
        <v>0</v>
      </c>
      <c r="O17" s="200">
        <f>'July 24 CMS Full'!O17-'April 24 CMS Full'!O17</f>
        <v>0</v>
      </c>
      <c r="P17" s="200">
        <f>'July 24 CMS Full'!R17-'April 24 CMS Full'!P17</f>
        <v>10863.269999999997</v>
      </c>
      <c r="Q17" s="200">
        <f>'July 24 CMS Full'!S17-'April 24 CMS Full'!Q17</f>
        <v>637890.97</v>
      </c>
      <c r="R17" s="200">
        <f>'July 24 CMS Full'!P17-'April 24 CMS Full'!R17</f>
        <v>-35799.280000000006</v>
      </c>
      <c r="S17" s="200">
        <f>'July 24 CMS Full'!Q17-'April 24 CMS Full'!S17</f>
        <v>-35799.279999999999</v>
      </c>
      <c r="T17" s="200">
        <f>'July 24 CMS Full'!T17-'April 24 CMS Full'!T17</f>
        <v>0</v>
      </c>
      <c r="U17" s="200">
        <f>'July 24 CMS Full'!U17-'April 24 CMS Full'!U17</f>
        <v>0</v>
      </c>
      <c r="V17" s="200">
        <f>'July 24 CMS Full'!V17-'April 24 CMS Full'!V17</f>
        <v>0</v>
      </c>
      <c r="W17" s="200">
        <f>'July 24 CMS Full'!W17-'April 24 CMS Full'!W17</f>
        <v>0</v>
      </c>
      <c r="X17" s="200">
        <f>'July 24 CMS Full'!X17-'April 24 CMS Full'!X17</f>
        <v>0</v>
      </c>
      <c r="Y17" s="265">
        <f>'July 24 CMS Full'!Y17-'April 24 CMS Full'!Y17</f>
        <v>0</v>
      </c>
      <c r="Z17" s="265">
        <f>'July 24 CMS Full'!Z17-'April 24 CMS Full'!Z17</f>
        <v>0</v>
      </c>
      <c r="AA17" s="265">
        <f>'July 24 CMS Full'!AA17-'April 24 CMS Full'!AA17</f>
        <v>0</v>
      </c>
      <c r="AB17" s="209" t="s">
        <v>70</v>
      </c>
      <c r="AD17" s="170">
        <f t="shared" si="0"/>
        <v>-35799.279999999999</v>
      </c>
      <c r="AE17" s="170">
        <f t="shared" si="1"/>
        <v>-35799.279999999999</v>
      </c>
    </row>
    <row r="18" spans="1:31" ht="30" x14ac:dyDescent="0.25">
      <c r="A18" s="193" t="s">
        <v>79</v>
      </c>
      <c r="B18" s="194" t="s">
        <v>80</v>
      </c>
      <c r="C18" s="195" t="s">
        <v>41</v>
      </c>
      <c r="D18" s="195" t="s">
        <v>81</v>
      </c>
      <c r="E18" s="200">
        <f>'July 24 CMS Full'!E18-'April 24 CMS Full'!E18</f>
        <v>0</v>
      </c>
      <c r="F18" s="200">
        <f>'July 24 CMS Full'!F18-'April 24 CMS Full'!F18</f>
        <v>0</v>
      </c>
      <c r="G18" s="200">
        <f>'July 24 CMS Full'!G18-'April 24 CMS Full'!G18</f>
        <v>0</v>
      </c>
      <c r="H18" s="200">
        <f>'July 24 CMS Full'!H18-'April 24 CMS Full'!H18</f>
        <v>0</v>
      </c>
      <c r="I18" s="200">
        <f>'July 24 CMS Full'!I18-'April 24 CMS Full'!I18</f>
        <v>0</v>
      </c>
      <c r="J18" s="200">
        <f>'July 24 CMS Full'!J18-'April 24 CMS Full'!J18</f>
        <v>0</v>
      </c>
      <c r="K18" s="200">
        <f>'July 24 CMS Full'!K18-'April 24 CMS Full'!K18</f>
        <v>0</v>
      </c>
      <c r="L18" s="200">
        <f>'July 24 CMS Full'!L18-'April 24 CMS Full'!L18</f>
        <v>0</v>
      </c>
      <c r="M18" s="200">
        <f>'July 24 CMS Full'!M18-'April 24 CMS Full'!M18</f>
        <v>0</v>
      </c>
      <c r="N18" s="200">
        <f>'July 24 CMS Full'!N18-'April 24 CMS Full'!N18</f>
        <v>0</v>
      </c>
      <c r="O18" s="200">
        <f>'July 24 CMS Full'!O18-'April 24 CMS Full'!O18</f>
        <v>0</v>
      </c>
      <c r="P18" s="200">
        <f>'July 24 CMS Full'!R18-'April 24 CMS Full'!P18</f>
        <v>42845.12999999999</v>
      </c>
      <c r="Q18" s="200">
        <f>'July 24 CMS Full'!S18-'April 24 CMS Full'!Q18</f>
        <v>42845.129999999976</v>
      </c>
      <c r="R18" s="200">
        <f>'July 24 CMS Full'!P18-'April 24 CMS Full'!R18</f>
        <v>-209538.07090909089</v>
      </c>
      <c r="S18" s="200">
        <f>'July 24 CMS Full'!Q18-'April 24 CMS Full'!S18</f>
        <v>-209538.07090909092</v>
      </c>
      <c r="T18" s="200">
        <f>'July 24 CMS Full'!T18-'April 24 CMS Full'!T18</f>
        <v>0</v>
      </c>
      <c r="U18" s="200">
        <f>'July 24 CMS Full'!U18-'April 24 CMS Full'!U18</f>
        <v>0</v>
      </c>
      <c r="V18" s="200">
        <f>'July 24 CMS Full'!V18-'April 24 CMS Full'!V18</f>
        <v>0</v>
      </c>
      <c r="W18" s="200">
        <f>'July 24 CMS Full'!W18-'April 24 CMS Full'!W18</f>
        <v>0</v>
      </c>
      <c r="X18" s="200">
        <f>'July 24 CMS Full'!X18-'April 24 CMS Full'!X18</f>
        <v>0</v>
      </c>
      <c r="Y18" s="265">
        <f>'July 24 CMS Full'!Y18-'April 24 CMS Full'!Y18</f>
        <v>0</v>
      </c>
      <c r="Z18" s="265">
        <f>'July 24 CMS Full'!Z18-'April 24 CMS Full'!Z18</f>
        <v>0</v>
      </c>
      <c r="AA18" s="265">
        <f>'July 24 CMS Full'!AA18-'April 24 CMS Full'!AA18</f>
        <v>0</v>
      </c>
      <c r="AB18" s="209" t="s">
        <v>47</v>
      </c>
      <c r="AD18" s="170">
        <f t="shared" si="0"/>
        <v>-209538.07090909092</v>
      </c>
      <c r="AE18" s="170">
        <f t="shared" si="1"/>
        <v>-209538.07090909092</v>
      </c>
    </row>
    <row r="19" spans="1:31" x14ac:dyDescent="0.25">
      <c r="A19" s="193" t="s">
        <v>82</v>
      </c>
      <c r="B19" s="194" t="s">
        <v>83</v>
      </c>
      <c r="C19" s="195" t="s">
        <v>84</v>
      </c>
      <c r="D19" s="195" t="s">
        <v>85</v>
      </c>
      <c r="E19" s="200">
        <f>'July 24 CMS Full'!E19-'April 24 CMS Full'!E19</f>
        <v>0</v>
      </c>
      <c r="F19" s="200">
        <f>'July 24 CMS Full'!F19-'April 24 CMS Full'!F19</f>
        <v>0</v>
      </c>
      <c r="G19" s="200">
        <f>'July 24 CMS Full'!G19-'April 24 CMS Full'!G19</f>
        <v>0</v>
      </c>
      <c r="H19" s="200">
        <f>'July 24 CMS Full'!H19-'April 24 CMS Full'!H19</f>
        <v>0</v>
      </c>
      <c r="I19" s="200">
        <f>'July 24 CMS Full'!I19-'April 24 CMS Full'!I19</f>
        <v>0</v>
      </c>
      <c r="J19" s="200">
        <f>'July 24 CMS Full'!J19-'April 24 CMS Full'!J19</f>
        <v>0</v>
      </c>
      <c r="K19" s="200">
        <f>'July 24 CMS Full'!K19-'April 24 CMS Full'!K19</f>
        <v>0</v>
      </c>
      <c r="L19" s="200">
        <f>'July 24 CMS Full'!L19-'April 24 CMS Full'!L19</f>
        <v>0</v>
      </c>
      <c r="M19" s="200">
        <f>'July 24 CMS Full'!M19-'April 24 CMS Full'!M19</f>
        <v>0</v>
      </c>
      <c r="N19" s="200">
        <f>'July 24 CMS Full'!N19-'April 24 CMS Full'!N19</f>
        <v>0</v>
      </c>
      <c r="O19" s="200">
        <f>'July 24 CMS Full'!O19-'April 24 CMS Full'!O19</f>
        <v>0</v>
      </c>
      <c r="P19" s="200">
        <f>'July 24 CMS Full'!R19-'April 24 CMS Full'!P19</f>
        <v>0</v>
      </c>
      <c r="Q19" s="200">
        <f>'July 24 CMS Full'!S19-'April 24 CMS Full'!Q19</f>
        <v>0</v>
      </c>
      <c r="R19" s="200">
        <f>'July 24 CMS Full'!P19-'April 24 CMS Full'!R19</f>
        <v>0</v>
      </c>
      <c r="S19" s="200">
        <f>'July 24 CMS Full'!Q19-'April 24 CMS Full'!S19</f>
        <v>0</v>
      </c>
      <c r="T19" s="200">
        <f>'July 24 CMS Full'!T19-'April 24 CMS Full'!T19</f>
        <v>0</v>
      </c>
      <c r="U19" s="200">
        <f>'July 24 CMS Full'!U19-'April 24 CMS Full'!U19</f>
        <v>0</v>
      </c>
      <c r="V19" s="200">
        <f>'July 24 CMS Full'!V19-'April 24 CMS Full'!V19</f>
        <v>0</v>
      </c>
      <c r="W19" s="200">
        <f>'July 24 CMS Full'!W19-'April 24 CMS Full'!W19</f>
        <v>0</v>
      </c>
      <c r="X19" s="200">
        <f>'July 24 CMS Full'!X19-'April 24 CMS Full'!X19</f>
        <v>0</v>
      </c>
      <c r="Y19" s="265">
        <f>'July 24 CMS Full'!Y19-'April 24 CMS Full'!Y19</f>
        <v>0</v>
      </c>
      <c r="Z19" s="265">
        <f>'July 24 CMS Full'!Z19-'April 24 CMS Full'!Z19</f>
        <v>0</v>
      </c>
      <c r="AA19" s="265">
        <f>'July 24 CMS Full'!AA19-'April 24 CMS Full'!AA19</f>
        <v>0</v>
      </c>
      <c r="AB19" s="209" t="s">
        <v>43</v>
      </c>
      <c r="AD19" s="170">
        <f t="shared" si="0"/>
        <v>0</v>
      </c>
      <c r="AE19" s="170">
        <f t="shared" si="1"/>
        <v>0</v>
      </c>
    </row>
    <row r="20" spans="1:31" ht="30" x14ac:dyDescent="0.25">
      <c r="A20" s="193" t="s">
        <v>86</v>
      </c>
      <c r="B20" s="194" t="s">
        <v>83</v>
      </c>
      <c r="C20" s="195" t="s">
        <v>84</v>
      </c>
      <c r="D20" s="195" t="s">
        <v>87</v>
      </c>
      <c r="E20" s="200">
        <f>'July 24 CMS Full'!E20-'April 24 CMS Full'!E20</f>
        <v>0</v>
      </c>
      <c r="F20" s="200">
        <f>'July 24 CMS Full'!F20-'April 24 CMS Full'!F20</f>
        <v>0</v>
      </c>
      <c r="G20" s="200">
        <f>'July 24 CMS Full'!G20-'April 24 CMS Full'!G20</f>
        <v>0</v>
      </c>
      <c r="H20" s="200">
        <f>'July 24 CMS Full'!H20-'April 24 CMS Full'!H20</f>
        <v>0</v>
      </c>
      <c r="I20" s="200">
        <f>'July 24 CMS Full'!I20-'April 24 CMS Full'!I20</f>
        <v>0</v>
      </c>
      <c r="J20" s="200">
        <f>'July 24 CMS Full'!J20-'April 24 CMS Full'!J20</f>
        <v>0</v>
      </c>
      <c r="K20" s="200">
        <f>'July 24 CMS Full'!K20-'April 24 CMS Full'!K20</f>
        <v>0</v>
      </c>
      <c r="L20" s="200">
        <f>'July 24 CMS Full'!L20-'April 24 CMS Full'!L20</f>
        <v>0</v>
      </c>
      <c r="M20" s="200">
        <f>'July 24 CMS Full'!M20-'April 24 CMS Full'!M20</f>
        <v>0</v>
      </c>
      <c r="N20" s="200">
        <f>'July 24 CMS Full'!N20-'April 24 CMS Full'!N20</f>
        <v>0</v>
      </c>
      <c r="O20" s="200">
        <f>'July 24 CMS Full'!O20-'April 24 CMS Full'!O20</f>
        <v>0</v>
      </c>
      <c r="P20" s="200">
        <f>'July 24 CMS Full'!R20-'April 24 CMS Full'!P20</f>
        <v>-145133.8900000006</v>
      </c>
      <c r="Q20" s="200">
        <f>'July 24 CMS Full'!S20-'April 24 CMS Full'!Q20</f>
        <v>-145133.91000000015</v>
      </c>
      <c r="R20" s="200">
        <f>'July 24 CMS Full'!P20-'April 24 CMS Full'!R20</f>
        <v>-173249.28999999998</v>
      </c>
      <c r="S20" s="200">
        <f>'July 24 CMS Full'!Q20-'April 24 CMS Full'!S20</f>
        <v>-173249.29000000004</v>
      </c>
      <c r="T20" s="200">
        <f>'July 24 CMS Full'!T20-'April 24 CMS Full'!T20</f>
        <v>0</v>
      </c>
      <c r="U20" s="200">
        <f>'July 24 CMS Full'!U20-'April 24 CMS Full'!U20</f>
        <v>0</v>
      </c>
      <c r="V20" s="200">
        <f>'July 24 CMS Full'!V20-'April 24 CMS Full'!V20</f>
        <v>0</v>
      </c>
      <c r="W20" s="200">
        <f>'July 24 CMS Full'!W20-'April 24 CMS Full'!W20</f>
        <v>0</v>
      </c>
      <c r="X20" s="200">
        <f>'July 24 CMS Full'!X20-'April 24 CMS Full'!X20</f>
        <v>0</v>
      </c>
      <c r="Y20" s="265">
        <f>'July 24 CMS Full'!Y20-'April 24 CMS Full'!Y20</f>
        <v>0</v>
      </c>
      <c r="Z20" s="265">
        <f>'July 24 CMS Full'!Z20-'April 24 CMS Full'!Z20</f>
        <v>0</v>
      </c>
      <c r="AA20" s="265">
        <f>'July 24 CMS Full'!AA20-'April 24 CMS Full'!AA20</f>
        <v>0</v>
      </c>
      <c r="AB20" s="208" t="s">
        <v>47</v>
      </c>
      <c r="AD20" s="170">
        <f t="shared" si="0"/>
        <v>-173249.29000000004</v>
      </c>
      <c r="AE20" s="170">
        <f t="shared" si="1"/>
        <v>-173249.29000000004</v>
      </c>
    </row>
    <row r="21" spans="1:31" x14ac:dyDescent="0.25">
      <c r="A21" s="193" t="s">
        <v>88</v>
      </c>
      <c r="B21" s="194" t="s">
        <v>83</v>
      </c>
      <c r="C21" s="195" t="s">
        <v>84</v>
      </c>
      <c r="D21" s="195" t="s">
        <v>89</v>
      </c>
      <c r="E21" s="200">
        <f>'July 24 CMS Full'!E21-'April 24 CMS Full'!E21</f>
        <v>0</v>
      </c>
      <c r="F21" s="200">
        <f>'July 24 CMS Full'!F21-'April 24 CMS Full'!F21</f>
        <v>0</v>
      </c>
      <c r="G21" s="200">
        <f>'July 24 CMS Full'!G21-'April 24 CMS Full'!G21</f>
        <v>0</v>
      </c>
      <c r="H21" s="200">
        <f>'July 24 CMS Full'!H21-'April 24 CMS Full'!H21</f>
        <v>0</v>
      </c>
      <c r="I21" s="200">
        <f>'July 24 CMS Full'!I21-'April 24 CMS Full'!I21</f>
        <v>0</v>
      </c>
      <c r="J21" s="200">
        <f>'July 24 CMS Full'!J21-'April 24 CMS Full'!J21</f>
        <v>0</v>
      </c>
      <c r="K21" s="200">
        <f>'July 24 CMS Full'!K21-'April 24 CMS Full'!K21</f>
        <v>0</v>
      </c>
      <c r="L21" s="200">
        <f>'July 24 CMS Full'!L21-'April 24 CMS Full'!L21</f>
        <v>0</v>
      </c>
      <c r="M21" s="200">
        <f>'July 24 CMS Full'!M21-'April 24 CMS Full'!M21</f>
        <v>0</v>
      </c>
      <c r="N21" s="200">
        <f>'July 24 CMS Full'!N21-'April 24 CMS Full'!N21</f>
        <v>0</v>
      </c>
      <c r="O21" s="200">
        <f>'July 24 CMS Full'!O21-'April 24 CMS Full'!O21</f>
        <v>0</v>
      </c>
      <c r="P21" s="200">
        <f>'July 24 CMS Full'!R21-'April 24 CMS Full'!P21</f>
        <v>40628.400000000373</v>
      </c>
      <c r="Q21" s="200">
        <f>'July 24 CMS Full'!S21-'April 24 CMS Full'!Q21</f>
        <v>17471.300000000512</v>
      </c>
      <c r="R21" s="200">
        <f>'July 24 CMS Full'!P21-'April 24 CMS Full'!R21</f>
        <v>58099.69999999999</v>
      </c>
      <c r="S21" s="200">
        <f>'July 24 CMS Full'!Q21-'April 24 CMS Full'!S21</f>
        <v>58099.699999999983</v>
      </c>
      <c r="T21" s="200">
        <f>'July 24 CMS Full'!T21-'April 24 CMS Full'!T21</f>
        <v>0</v>
      </c>
      <c r="U21" s="200">
        <f>'July 24 CMS Full'!U21-'April 24 CMS Full'!U21</f>
        <v>0</v>
      </c>
      <c r="V21" s="200">
        <f>'July 24 CMS Full'!V21-'April 24 CMS Full'!V21</f>
        <v>0</v>
      </c>
      <c r="W21" s="200">
        <f>'July 24 CMS Full'!W21-'April 24 CMS Full'!W21</f>
        <v>0</v>
      </c>
      <c r="X21" s="200">
        <f>'July 24 CMS Full'!X21-'April 24 CMS Full'!X21</f>
        <v>0</v>
      </c>
      <c r="Y21" s="265">
        <f>'July 24 CMS Full'!Y21-'April 24 CMS Full'!Y21</f>
        <v>0</v>
      </c>
      <c r="Z21" s="265">
        <f>'July 24 CMS Full'!Z21-'April 24 CMS Full'!Z21</f>
        <v>0</v>
      </c>
      <c r="AA21" s="265">
        <f>'July 24 CMS Full'!AA21-'April 24 CMS Full'!AA21</f>
        <v>0</v>
      </c>
      <c r="AB21" s="208" t="s">
        <v>47</v>
      </c>
      <c r="AD21" s="170">
        <f t="shared" si="0"/>
        <v>58099.699999999983</v>
      </c>
      <c r="AE21" s="170">
        <f t="shared" si="1"/>
        <v>58099.699999999983</v>
      </c>
    </row>
    <row r="22" spans="1:31" x14ac:dyDescent="0.25">
      <c r="A22" s="193" t="s">
        <v>90</v>
      </c>
      <c r="B22" s="194" t="s">
        <v>83</v>
      </c>
      <c r="C22" s="195" t="s">
        <v>91</v>
      </c>
      <c r="D22" s="195" t="s">
        <v>92</v>
      </c>
      <c r="E22" s="200">
        <f>'July 24 CMS Full'!E22-'April 24 CMS Full'!E22</f>
        <v>0</v>
      </c>
      <c r="F22" s="200">
        <f>'July 24 CMS Full'!F22-'April 24 CMS Full'!F22</f>
        <v>0</v>
      </c>
      <c r="G22" s="200">
        <f>'July 24 CMS Full'!G22-'April 24 CMS Full'!G22</f>
        <v>0</v>
      </c>
      <c r="H22" s="200">
        <f>'July 24 CMS Full'!H22-'April 24 CMS Full'!H22</f>
        <v>0</v>
      </c>
      <c r="I22" s="200">
        <f>'July 24 CMS Full'!I22-'April 24 CMS Full'!I22</f>
        <v>0</v>
      </c>
      <c r="J22" s="200">
        <f>'July 24 CMS Full'!J22-'April 24 CMS Full'!J22</f>
        <v>0</v>
      </c>
      <c r="K22" s="200">
        <f>'July 24 CMS Full'!K22-'April 24 CMS Full'!K22</f>
        <v>0</v>
      </c>
      <c r="L22" s="200">
        <f>'July 24 CMS Full'!L22-'April 24 CMS Full'!L22</f>
        <v>0</v>
      </c>
      <c r="M22" s="200">
        <f>'July 24 CMS Full'!M22-'April 24 CMS Full'!M22</f>
        <v>0</v>
      </c>
      <c r="N22" s="200">
        <f>'July 24 CMS Full'!N22-'April 24 CMS Full'!N22</f>
        <v>0</v>
      </c>
      <c r="O22" s="200">
        <f>'July 24 CMS Full'!O22-'April 24 CMS Full'!O22</f>
        <v>0</v>
      </c>
      <c r="P22" s="200">
        <f>'July 24 CMS Full'!R22-'April 24 CMS Full'!P22</f>
        <v>841765.84999999974</v>
      </c>
      <c r="Q22" s="200">
        <f>'July 24 CMS Full'!S22-'April 24 CMS Full'!Q22</f>
        <v>-91094.76</v>
      </c>
      <c r="R22" s="200">
        <f>'July 24 CMS Full'!P22-'April 24 CMS Full'!R22</f>
        <v>235408.91999999998</v>
      </c>
      <c r="S22" s="200">
        <f>'July 24 CMS Full'!Q22-'April 24 CMS Full'!S22</f>
        <v>235408.92000000004</v>
      </c>
      <c r="T22" s="200">
        <f>'July 24 CMS Full'!T22-'April 24 CMS Full'!T22</f>
        <v>0</v>
      </c>
      <c r="U22" s="200">
        <f>'July 24 CMS Full'!U22-'April 24 CMS Full'!U22</f>
        <v>0</v>
      </c>
      <c r="V22" s="200">
        <f>'July 24 CMS Full'!V22-'April 24 CMS Full'!V22</f>
        <v>0</v>
      </c>
      <c r="W22" s="200">
        <f>'July 24 CMS Full'!W22-'April 24 CMS Full'!W22</f>
        <v>0</v>
      </c>
      <c r="X22" s="200">
        <f>'July 24 CMS Full'!X22-'April 24 CMS Full'!X22</f>
        <v>0</v>
      </c>
      <c r="Y22" s="265">
        <f>'July 24 CMS Full'!Y22-'April 24 CMS Full'!Y22</f>
        <v>0</v>
      </c>
      <c r="Z22" s="265">
        <f>'July 24 CMS Full'!Z22-'April 24 CMS Full'!Z22</f>
        <v>0</v>
      </c>
      <c r="AA22" s="265">
        <f>'July 24 CMS Full'!AA22-'April 24 CMS Full'!AA22</f>
        <v>0</v>
      </c>
      <c r="AB22" s="209" t="s">
        <v>50</v>
      </c>
      <c r="AD22" s="170">
        <f t="shared" si="0"/>
        <v>235408.92000000004</v>
      </c>
      <c r="AE22" s="170">
        <f t="shared" si="1"/>
        <v>235408.92000000004</v>
      </c>
    </row>
    <row r="23" spans="1:31" x14ac:dyDescent="0.25">
      <c r="A23" s="193" t="s">
        <v>93</v>
      </c>
      <c r="B23" s="194" t="s">
        <v>83</v>
      </c>
      <c r="C23" s="195" t="s">
        <v>91</v>
      </c>
      <c r="D23" s="195" t="s">
        <v>94</v>
      </c>
      <c r="E23" s="200">
        <f>'July 24 CMS Full'!E23-'April 24 CMS Full'!E23</f>
        <v>0</v>
      </c>
      <c r="F23" s="200">
        <f>'July 24 CMS Full'!F23-'April 24 CMS Full'!F23</f>
        <v>0</v>
      </c>
      <c r="G23" s="200">
        <f>'July 24 CMS Full'!G23-'April 24 CMS Full'!G23</f>
        <v>0</v>
      </c>
      <c r="H23" s="200">
        <f>'July 24 CMS Full'!H23-'April 24 CMS Full'!H23</f>
        <v>0</v>
      </c>
      <c r="I23" s="200">
        <f>'July 24 CMS Full'!I23-'April 24 CMS Full'!I23</f>
        <v>0</v>
      </c>
      <c r="J23" s="200">
        <f>'July 24 CMS Full'!J23-'April 24 CMS Full'!J23</f>
        <v>0</v>
      </c>
      <c r="K23" s="200">
        <f>'July 24 CMS Full'!K23-'April 24 CMS Full'!K23</f>
        <v>0</v>
      </c>
      <c r="L23" s="200">
        <f>'July 24 CMS Full'!L23-'April 24 CMS Full'!L23</f>
        <v>0</v>
      </c>
      <c r="M23" s="200">
        <f>'July 24 CMS Full'!M23-'April 24 CMS Full'!M23</f>
        <v>0</v>
      </c>
      <c r="N23" s="200">
        <f>'July 24 CMS Full'!N23-'April 24 CMS Full'!N23</f>
        <v>0</v>
      </c>
      <c r="O23" s="200">
        <f>'July 24 CMS Full'!O23-'April 24 CMS Full'!O23</f>
        <v>0</v>
      </c>
      <c r="P23" s="200">
        <f>'July 24 CMS Full'!R23-'April 24 CMS Full'!P23</f>
        <v>-25005.879999999888</v>
      </c>
      <c r="Q23" s="200">
        <f>'July 24 CMS Full'!S23-'April 24 CMS Full'!Q23</f>
        <v>307098.33999988897</v>
      </c>
      <c r="R23" s="200">
        <f>'July 24 CMS Full'!P23-'April 24 CMS Full'!R23</f>
        <v>222092.46000000002</v>
      </c>
      <c r="S23" s="200">
        <f>'July 24 CMS Full'!Q23-'April 24 CMS Full'!S23</f>
        <v>222092.46000000008</v>
      </c>
      <c r="T23" s="200">
        <f>'July 24 CMS Full'!T23-'April 24 CMS Full'!T23</f>
        <v>0</v>
      </c>
      <c r="U23" s="200">
        <f>'July 24 CMS Full'!U23-'April 24 CMS Full'!U23</f>
        <v>0</v>
      </c>
      <c r="V23" s="200">
        <f>'July 24 CMS Full'!V23-'April 24 CMS Full'!V23</f>
        <v>0</v>
      </c>
      <c r="W23" s="200">
        <f>'July 24 CMS Full'!W23-'April 24 CMS Full'!W23</f>
        <v>0</v>
      </c>
      <c r="X23" s="200">
        <f>'July 24 CMS Full'!X23-'April 24 CMS Full'!X23</f>
        <v>0</v>
      </c>
      <c r="Y23" s="265">
        <f>'July 24 CMS Full'!Y23-'April 24 CMS Full'!Y23</f>
        <v>0</v>
      </c>
      <c r="Z23" s="265">
        <f>'July 24 CMS Full'!Z23-'April 24 CMS Full'!Z23</f>
        <v>0</v>
      </c>
      <c r="AA23" s="265">
        <f>'July 24 CMS Full'!AA23-'April 24 CMS Full'!AA23</f>
        <v>0</v>
      </c>
      <c r="AB23" s="209" t="s">
        <v>50</v>
      </c>
      <c r="AD23" s="170">
        <f t="shared" si="0"/>
        <v>222092.46000000008</v>
      </c>
      <c r="AE23" s="170">
        <f t="shared" si="1"/>
        <v>222092.46000000008</v>
      </c>
    </row>
    <row r="24" spans="1:31" x14ac:dyDescent="0.25">
      <c r="A24" s="193" t="s">
        <v>95</v>
      </c>
      <c r="B24" s="194" t="s">
        <v>83</v>
      </c>
      <c r="C24" s="195" t="s">
        <v>91</v>
      </c>
      <c r="D24" s="195" t="s">
        <v>96</v>
      </c>
      <c r="E24" s="200">
        <f>'July 24 CMS Full'!E24-'April 24 CMS Full'!E24</f>
        <v>0</v>
      </c>
      <c r="F24" s="200">
        <f>'July 24 CMS Full'!F24-'April 24 CMS Full'!F24</f>
        <v>0</v>
      </c>
      <c r="G24" s="200">
        <f>'July 24 CMS Full'!G24-'April 24 CMS Full'!G24</f>
        <v>0</v>
      </c>
      <c r="H24" s="200">
        <f>'July 24 CMS Full'!H24-'April 24 CMS Full'!H24</f>
        <v>0</v>
      </c>
      <c r="I24" s="200">
        <f>'July 24 CMS Full'!I24-'April 24 CMS Full'!I24</f>
        <v>0</v>
      </c>
      <c r="J24" s="200">
        <f>'July 24 CMS Full'!J24-'April 24 CMS Full'!J24</f>
        <v>0</v>
      </c>
      <c r="K24" s="200">
        <f>'July 24 CMS Full'!K24-'April 24 CMS Full'!K24</f>
        <v>0</v>
      </c>
      <c r="L24" s="200">
        <f>'July 24 CMS Full'!L24-'April 24 CMS Full'!L24</f>
        <v>0</v>
      </c>
      <c r="M24" s="200">
        <f>'July 24 CMS Full'!M24-'April 24 CMS Full'!M24</f>
        <v>0</v>
      </c>
      <c r="N24" s="200">
        <f>'July 24 CMS Full'!N24-'April 24 CMS Full'!N24</f>
        <v>0</v>
      </c>
      <c r="O24" s="200">
        <f>'July 24 CMS Full'!O24-'April 24 CMS Full'!O24</f>
        <v>0</v>
      </c>
      <c r="P24" s="200">
        <f>'July 24 CMS Full'!R24-'April 24 CMS Full'!P24</f>
        <v>106926.13</v>
      </c>
      <c r="Q24" s="200">
        <f>'July 24 CMS Full'!S24-'April 24 CMS Full'!Q24</f>
        <v>106926.06999999996</v>
      </c>
      <c r="R24" s="200">
        <f>'July 24 CMS Full'!P24-'April 24 CMS Full'!R24</f>
        <v>13852.199999999953</v>
      </c>
      <c r="S24" s="200">
        <f>'July 24 CMS Full'!Q24-'April 24 CMS Full'!S24</f>
        <v>13852.199999999953</v>
      </c>
      <c r="T24" s="200">
        <f>'July 24 CMS Full'!T24-'April 24 CMS Full'!T24</f>
        <v>0</v>
      </c>
      <c r="U24" s="200">
        <f>'July 24 CMS Full'!U24-'April 24 CMS Full'!U24</f>
        <v>0</v>
      </c>
      <c r="V24" s="200">
        <f>'July 24 CMS Full'!V24-'April 24 CMS Full'!V24</f>
        <v>0</v>
      </c>
      <c r="W24" s="200">
        <f>'July 24 CMS Full'!W24-'April 24 CMS Full'!W24</f>
        <v>0</v>
      </c>
      <c r="X24" s="200">
        <f>'July 24 CMS Full'!X24-'April 24 CMS Full'!X24</f>
        <v>0</v>
      </c>
      <c r="Y24" s="265">
        <f>'July 24 CMS Full'!Y24-'April 24 CMS Full'!Y24</f>
        <v>0</v>
      </c>
      <c r="Z24" s="265">
        <f>'July 24 CMS Full'!Z24-'April 24 CMS Full'!Z24</f>
        <v>0</v>
      </c>
      <c r="AA24" s="265">
        <f>'July 24 CMS Full'!AA24-'April 24 CMS Full'!AA24</f>
        <v>0</v>
      </c>
      <c r="AB24" s="208" t="s">
        <v>47</v>
      </c>
      <c r="AD24" s="170">
        <f t="shared" si="0"/>
        <v>13852.199999999953</v>
      </c>
      <c r="AE24" s="170">
        <f t="shared" si="1"/>
        <v>13852.199999999953</v>
      </c>
    </row>
    <row r="25" spans="1:31" ht="30" x14ac:dyDescent="0.25">
      <c r="A25" s="193" t="s">
        <v>97</v>
      </c>
      <c r="B25" s="194" t="s">
        <v>98</v>
      </c>
      <c r="C25" s="195" t="s">
        <v>98</v>
      </c>
      <c r="D25" s="195" t="s">
        <v>99</v>
      </c>
      <c r="E25" s="200">
        <f>'July 24 CMS Full'!E25-'April 24 CMS Full'!E25</f>
        <v>0</v>
      </c>
      <c r="F25" s="200">
        <f>'July 24 CMS Full'!F25-'April 24 CMS Full'!F25</f>
        <v>0</v>
      </c>
      <c r="G25" s="200">
        <f>'July 24 CMS Full'!G25-'April 24 CMS Full'!G25</f>
        <v>0</v>
      </c>
      <c r="H25" s="200">
        <f>'July 24 CMS Full'!H25-'April 24 CMS Full'!H25</f>
        <v>0</v>
      </c>
      <c r="I25" s="200">
        <f>'July 24 CMS Full'!I25-'April 24 CMS Full'!I25</f>
        <v>0</v>
      </c>
      <c r="J25" s="200">
        <f>'July 24 CMS Full'!J25-'April 24 CMS Full'!J25</f>
        <v>0</v>
      </c>
      <c r="K25" s="200">
        <f>'July 24 CMS Full'!K25-'April 24 CMS Full'!K25</f>
        <v>0</v>
      </c>
      <c r="L25" s="200">
        <f>'July 24 CMS Full'!L25-'April 24 CMS Full'!L25</f>
        <v>0</v>
      </c>
      <c r="M25" s="200">
        <f>'July 24 CMS Full'!M25-'April 24 CMS Full'!M25</f>
        <v>0</v>
      </c>
      <c r="N25" s="200">
        <f>'July 24 CMS Full'!N25-'April 24 CMS Full'!N25</f>
        <v>0</v>
      </c>
      <c r="O25" s="200">
        <f>'July 24 CMS Full'!O25-'April 24 CMS Full'!O25</f>
        <v>0</v>
      </c>
      <c r="P25" s="200">
        <f>'July 24 CMS Full'!R25-'April 24 CMS Full'!P25</f>
        <v>21846.360000000015</v>
      </c>
      <c r="Q25" s="200">
        <f>'July 24 CMS Full'!S25-'April 24 CMS Full'!Q25</f>
        <v>21846.239999999947</v>
      </c>
      <c r="R25" s="200">
        <f>'July 24 CMS Full'!P25-'April 24 CMS Full'!R25</f>
        <v>43692.599999999984</v>
      </c>
      <c r="S25" s="200">
        <f>'July 24 CMS Full'!Q25-'April 24 CMS Full'!S25</f>
        <v>43692.599999999977</v>
      </c>
      <c r="T25" s="200">
        <f>'July 24 CMS Full'!T25-'April 24 CMS Full'!T25</f>
        <v>0</v>
      </c>
      <c r="U25" s="200">
        <f>'July 24 CMS Full'!U25-'April 24 CMS Full'!U25</f>
        <v>0</v>
      </c>
      <c r="V25" s="200">
        <f>'July 24 CMS Full'!V25-'April 24 CMS Full'!V25</f>
        <v>0</v>
      </c>
      <c r="W25" s="200">
        <f>'July 24 CMS Full'!W25-'April 24 CMS Full'!W25</f>
        <v>0</v>
      </c>
      <c r="X25" s="200">
        <f>'July 24 CMS Full'!X25-'April 24 CMS Full'!X25</f>
        <v>0</v>
      </c>
      <c r="Y25" s="265">
        <f>'July 24 CMS Full'!Y25-'April 24 CMS Full'!Y25</f>
        <v>0</v>
      </c>
      <c r="Z25" s="265">
        <f>'July 24 CMS Full'!Z25-'April 24 CMS Full'!Z25</f>
        <v>0</v>
      </c>
      <c r="AA25" s="265">
        <f>'July 24 CMS Full'!AA25-'April 24 CMS Full'!AA25</f>
        <v>0</v>
      </c>
      <c r="AB25" s="209" t="s">
        <v>47</v>
      </c>
      <c r="AD25" s="170">
        <f t="shared" si="0"/>
        <v>43692.599999999977</v>
      </c>
      <c r="AE25" s="170">
        <f t="shared" si="1"/>
        <v>43692.599999999977</v>
      </c>
    </row>
    <row r="26" spans="1:31" ht="30" x14ac:dyDescent="0.25">
      <c r="A26" s="193" t="s">
        <v>100</v>
      </c>
      <c r="B26" s="214" t="s">
        <v>40</v>
      </c>
      <c r="C26" s="195" t="s">
        <v>41</v>
      </c>
      <c r="D26" s="215" t="s">
        <v>101</v>
      </c>
      <c r="E26" s="200">
        <f>'July 24 CMS Full'!E26-'April 24 CMS Full'!E26</f>
        <v>0</v>
      </c>
      <c r="F26" s="200">
        <f>'July 24 CMS Full'!F26-'April 24 CMS Full'!F26</f>
        <v>0</v>
      </c>
      <c r="G26" s="200">
        <f>'July 24 CMS Full'!G26-'April 24 CMS Full'!G26</f>
        <v>0</v>
      </c>
      <c r="H26" s="200">
        <f>'July 24 CMS Full'!H26-'April 24 CMS Full'!H26</f>
        <v>0</v>
      </c>
      <c r="I26" s="200">
        <f>'July 24 CMS Full'!I26-'April 24 CMS Full'!I26</f>
        <v>0</v>
      </c>
      <c r="J26" s="200">
        <f>'July 24 CMS Full'!J26-'April 24 CMS Full'!J26</f>
        <v>0</v>
      </c>
      <c r="K26" s="200">
        <f>'July 24 CMS Full'!K26-'April 24 CMS Full'!K26</f>
        <v>0</v>
      </c>
      <c r="L26" s="200">
        <f>'July 24 CMS Full'!L26-'April 24 CMS Full'!L26</f>
        <v>0</v>
      </c>
      <c r="M26" s="200">
        <f>'July 24 CMS Full'!M26-'April 24 CMS Full'!M26</f>
        <v>0</v>
      </c>
      <c r="N26" s="200">
        <f>'July 24 CMS Full'!N26-'April 24 CMS Full'!N26</f>
        <v>0</v>
      </c>
      <c r="O26" s="200">
        <f>'July 24 CMS Full'!O26-'April 24 CMS Full'!O26</f>
        <v>0</v>
      </c>
      <c r="P26" s="200">
        <f>'July 24 CMS Full'!R26-'April 24 CMS Full'!P26</f>
        <v>0</v>
      </c>
      <c r="Q26" s="200">
        <f>'July 24 CMS Full'!S26-'April 24 CMS Full'!Q26</f>
        <v>0</v>
      </c>
      <c r="R26" s="200">
        <f>'July 24 CMS Full'!P26-'April 24 CMS Full'!R26</f>
        <v>0</v>
      </c>
      <c r="S26" s="200">
        <f>'July 24 CMS Full'!Q26-'April 24 CMS Full'!S26</f>
        <v>0</v>
      </c>
      <c r="T26" s="200">
        <f>'July 24 CMS Full'!T26-'April 24 CMS Full'!T26</f>
        <v>0</v>
      </c>
      <c r="U26" s="200">
        <f>'July 24 CMS Full'!U26-'April 24 CMS Full'!U26</f>
        <v>0</v>
      </c>
      <c r="V26" s="200">
        <f>'July 24 CMS Full'!V26-'April 24 CMS Full'!V26</f>
        <v>0</v>
      </c>
      <c r="W26" s="200">
        <f>'July 24 CMS Full'!W26-'April 24 CMS Full'!W26</f>
        <v>0</v>
      </c>
      <c r="X26" s="200">
        <f>'July 24 CMS Full'!X26-'April 24 CMS Full'!X26</f>
        <v>0</v>
      </c>
      <c r="Y26" s="265">
        <f>'July 24 CMS Full'!Y26-'April 24 CMS Full'!Y26</f>
        <v>0</v>
      </c>
      <c r="Z26" s="200">
        <f>'July 24 CMS Full'!Z26-'April 24 CMS Full'!Z26</f>
        <v>0</v>
      </c>
      <c r="AA26" s="265">
        <f>'July 24 CMS Full'!AA26-'April 24 CMS Full'!AA26</f>
        <v>0</v>
      </c>
      <c r="AB26" s="208" t="s">
        <v>47</v>
      </c>
      <c r="AD26" s="170">
        <f t="shared" si="0"/>
        <v>0</v>
      </c>
      <c r="AE26" s="170">
        <f t="shared" si="1"/>
        <v>0</v>
      </c>
    </row>
    <row r="27" spans="1:31" ht="30" x14ac:dyDescent="0.25">
      <c r="A27" s="193" t="s">
        <v>102</v>
      </c>
      <c r="B27" s="194" t="s">
        <v>45</v>
      </c>
      <c r="C27" s="195" t="s">
        <v>41</v>
      </c>
      <c r="D27" s="215" t="s">
        <v>103</v>
      </c>
      <c r="E27" s="200">
        <f>'July 24 CMS Full'!E27-'April 24 CMS Full'!E27</f>
        <v>0</v>
      </c>
      <c r="F27" s="200">
        <f>'July 24 CMS Full'!F27-'April 24 CMS Full'!F27</f>
        <v>0</v>
      </c>
      <c r="G27" s="200">
        <f>'July 24 CMS Full'!G27-'April 24 CMS Full'!G27</f>
        <v>0</v>
      </c>
      <c r="H27" s="200">
        <f>'July 24 CMS Full'!H27-'April 24 CMS Full'!H27</f>
        <v>0</v>
      </c>
      <c r="I27" s="200">
        <f>'July 24 CMS Full'!I27-'April 24 CMS Full'!I27</f>
        <v>0</v>
      </c>
      <c r="J27" s="200">
        <f>'July 24 CMS Full'!J27-'April 24 CMS Full'!J27</f>
        <v>0</v>
      </c>
      <c r="K27" s="200">
        <f>'July 24 CMS Full'!K27-'April 24 CMS Full'!K27</f>
        <v>0</v>
      </c>
      <c r="L27" s="200">
        <f>'July 24 CMS Full'!L27-'April 24 CMS Full'!L27</f>
        <v>0</v>
      </c>
      <c r="M27" s="200">
        <f>'July 24 CMS Full'!M27-'April 24 CMS Full'!M27</f>
        <v>0</v>
      </c>
      <c r="N27" s="200">
        <f>'July 24 CMS Full'!N27-'April 24 CMS Full'!N27</f>
        <v>0</v>
      </c>
      <c r="O27" s="200">
        <f>'July 24 CMS Full'!O27-'April 24 CMS Full'!O27</f>
        <v>0</v>
      </c>
      <c r="P27" s="200">
        <f>'July 24 CMS Full'!R27-'April 24 CMS Full'!P27</f>
        <v>81522.559999999998</v>
      </c>
      <c r="Q27" s="200">
        <f>'July 24 CMS Full'!S27-'April 24 CMS Full'!Q27</f>
        <v>34681.81</v>
      </c>
      <c r="R27" s="200">
        <f>'July 24 CMS Full'!P27-'April 24 CMS Full'!R27</f>
        <v>-123155.62999999999</v>
      </c>
      <c r="S27" s="200">
        <f>'July 24 CMS Full'!Q27-'April 24 CMS Full'!S27</f>
        <v>-123155.62999999999</v>
      </c>
      <c r="T27" s="200">
        <f>'July 24 CMS Full'!T27-'April 24 CMS Full'!T27</f>
        <v>0</v>
      </c>
      <c r="U27" s="200">
        <f>'July 24 CMS Full'!U27-'April 24 CMS Full'!U27</f>
        <v>0</v>
      </c>
      <c r="V27" s="200">
        <f>'July 24 CMS Full'!V27-'April 24 CMS Full'!V27</f>
        <v>0</v>
      </c>
      <c r="W27" s="200">
        <f>'July 24 CMS Full'!W27-'April 24 CMS Full'!W27</f>
        <v>0</v>
      </c>
      <c r="X27" s="200">
        <f>'July 24 CMS Full'!X27-'April 24 CMS Full'!X27</f>
        <v>0</v>
      </c>
      <c r="Y27" s="265">
        <f>'July 24 CMS Full'!Y27-'April 24 CMS Full'!Y27</f>
        <v>0</v>
      </c>
      <c r="Z27" s="200">
        <f>'July 24 CMS Full'!Z27-'April 24 CMS Full'!Z27</f>
        <v>0</v>
      </c>
      <c r="AA27" s="265">
        <f>'July 24 CMS Full'!AA27-'April 24 CMS Full'!AA27</f>
        <v>0</v>
      </c>
      <c r="AB27" s="219" t="s">
        <v>47</v>
      </c>
      <c r="AD27" s="170">
        <f t="shared" si="0"/>
        <v>-123155.62999999999</v>
      </c>
      <c r="AE27" s="170">
        <f t="shared" si="1"/>
        <v>-123155.62999999999</v>
      </c>
    </row>
    <row r="28" spans="1:31" x14ac:dyDescent="0.25">
      <c r="A28" s="193" t="s">
        <v>104</v>
      </c>
      <c r="B28" s="214" t="s">
        <v>62</v>
      </c>
      <c r="C28" s="215" t="s">
        <v>105</v>
      </c>
      <c r="D28" s="215" t="s">
        <v>106</v>
      </c>
      <c r="E28" s="200">
        <f>'July 24 CMS Full'!E28-'April 24 CMS Full'!E28</f>
        <v>-2000000</v>
      </c>
      <c r="F28" s="200">
        <f>'July 24 CMS Full'!F28-'April 24 CMS Full'!F28</f>
        <v>0</v>
      </c>
      <c r="G28" s="200">
        <f>'July 24 CMS Full'!G28-'April 24 CMS Full'!G28</f>
        <v>0</v>
      </c>
      <c r="H28" s="200">
        <f>'July 24 CMS Full'!H28-'April 24 CMS Full'!H28</f>
        <v>0</v>
      </c>
      <c r="I28" s="200">
        <f>'July 24 CMS Full'!I28-'April 24 CMS Full'!I28</f>
        <v>0</v>
      </c>
      <c r="J28" s="200">
        <f>'July 24 CMS Full'!J28-'April 24 CMS Full'!J28</f>
        <v>0</v>
      </c>
      <c r="K28" s="200">
        <f>'July 24 CMS Full'!K28-'April 24 CMS Full'!K28</f>
        <v>0</v>
      </c>
      <c r="L28" s="200">
        <f>'July 24 CMS Full'!L28-'April 24 CMS Full'!L28</f>
        <v>0</v>
      </c>
      <c r="M28" s="200">
        <f>'July 24 CMS Full'!M28-'April 24 CMS Full'!M28</f>
        <v>0</v>
      </c>
      <c r="N28" s="200">
        <f>'July 24 CMS Full'!N28-'April 24 CMS Full'!N28</f>
        <v>0</v>
      </c>
      <c r="O28" s="200">
        <f>'July 24 CMS Full'!O28-'April 24 CMS Full'!O28</f>
        <v>0</v>
      </c>
      <c r="P28" s="200">
        <f>'July 24 CMS Full'!R28-'April 24 CMS Full'!P28</f>
        <v>0</v>
      </c>
      <c r="Q28" s="200">
        <f>'July 24 CMS Full'!S28-'April 24 CMS Full'!Q28</f>
        <v>0</v>
      </c>
      <c r="R28" s="200">
        <f>'July 24 CMS Full'!P28-'April 24 CMS Full'!R28</f>
        <v>0</v>
      </c>
      <c r="S28" s="200">
        <f>'July 24 CMS Full'!Q28-'April 24 CMS Full'!S28</f>
        <v>0</v>
      </c>
      <c r="T28" s="200">
        <f>'July 24 CMS Full'!T28-'April 24 CMS Full'!T28</f>
        <v>-666666.66666666663</v>
      </c>
      <c r="U28" s="200">
        <f>'July 24 CMS Full'!U28-'April 24 CMS Full'!U28</f>
        <v>-666666.66666666663</v>
      </c>
      <c r="V28" s="200">
        <f>'July 24 CMS Full'!V28-'April 24 CMS Full'!V28</f>
        <v>-666666.66666666663</v>
      </c>
      <c r="W28" s="200">
        <f>'July 24 CMS Full'!W28-'April 24 CMS Full'!W28</f>
        <v>0</v>
      </c>
      <c r="X28" s="200">
        <f>'July 24 CMS Full'!X28-'April 24 CMS Full'!X28</f>
        <v>-2000000</v>
      </c>
      <c r="Y28" s="265">
        <f>'July 24 CMS Full'!Y28-'April 24 CMS Full'!Y28</f>
        <v>0</v>
      </c>
      <c r="Z28" s="200">
        <f>'July 24 CMS Full'!Z28-'April 24 CMS Full'!Z28</f>
        <v>-1110200</v>
      </c>
      <c r="AA28" s="265">
        <f>'July 24 CMS Full'!AA28-'April 24 CMS Full'!AA28</f>
        <v>-889800</v>
      </c>
      <c r="AB28" s="204" t="s">
        <v>43</v>
      </c>
      <c r="AD28" s="170">
        <f t="shared" si="0"/>
        <v>-2000000</v>
      </c>
      <c r="AE28" s="170">
        <f t="shared" si="1"/>
        <v>0</v>
      </c>
    </row>
    <row r="29" spans="1:31" x14ac:dyDescent="0.25">
      <c r="A29" s="193" t="s">
        <v>107</v>
      </c>
      <c r="B29" s="214" t="s">
        <v>65</v>
      </c>
      <c r="C29" s="215" t="s">
        <v>108</v>
      </c>
      <c r="D29" s="215" t="s">
        <v>109</v>
      </c>
      <c r="E29" s="200">
        <f>'July 24 CMS Full'!E29-'April 24 CMS Full'!E29</f>
        <v>0</v>
      </c>
      <c r="F29" s="200">
        <f>'July 24 CMS Full'!F29-'April 24 CMS Full'!F29</f>
        <v>0</v>
      </c>
      <c r="G29" s="200">
        <f>'July 24 CMS Full'!G29-'April 24 CMS Full'!G29</f>
        <v>0</v>
      </c>
      <c r="H29" s="200">
        <f>'July 24 CMS Full'!H29-'April 24 CMS Full'!H29</f>
        <v>0</v>
      </c>
      <c r="I29" s="200">
        <f>'July 24 CMS Full'!I29-'April 24 CMS Full'!I29</f>
        <v>0</v>
      </c>
      <c r="J29" s="200">
        <f>'July 24 CMS Full'!J29-'April 24 CMS Full'!J29</f>
        <v>0</v>
      </c>
      <c r="K29" s="200">
        <f>'July 24 CMS Full'!K29-'April 24 CMS Full'!K29</f>
        <v>0</v>
      </c>
      <c r="L29" s="200">
        <f>'July 24 CMS Full'!L29-'April 24 CMS Full'!L29</f>
        <v>0</v>
      </c>
      <c r="M29" s="200">
        <f>'July 24 CMS Full'!M29-'April 24 CMS Full'!M29</f>
        <v>0</v>
      </c>
      <c r="N29" s="200">
        <f>'July 24 CMS Full'!N29-'April 24 CMS Full'!N29</f>
        <v>0</v>
      </c>
      <c r="O29" s="200">
        <f>'July 24 CMS Full'!O29-'April 24 CMS Full'!O29</f>
        <v>0</v>
      </c>
      <c r="P29" s="200">
        <f>'July 24 CMS Full'!R29-'April 24 CMS Full'!P29</f>
        <v>0</v>
      </c>
      <c r="Q29" s="200">
        <f>'July 24 CMS Full'!S29-'April 24 CMS Full'!Q29</f>
        <v>0</v>
      </c>
      <c r="R29" s="200">
        <f>'July 24 CMS Full'!P29-'April 24 CMS Full'!R29</f>
        <v>-145296.24000000002</v>
      </c>
      <c r="S29" s="200">
        <f>'July 24 CMS Full'!Q29-'April 24 CMS Full'!S29</f>
        <v>-145296.24000000005</v>
      </c>
      <c r="T29" s="200">
        <f>'July 24 CMS Full'!T29-'April 24 CMS Full'!T29</f>
        <v>0</v>
      </c>
      <c r="U29" s="200">
        <f>'July 24 CMS Full'!U29-'April 24 CMS Full'!U29</f>
        <v>0</v>
      </c>
      <c r="V29" s="200">
        <f>'July 24 CMS Full'!V29-'April 24 CMS Full'!V29</f>
        <v>0</v>
      </c>
      <c r="W29" s="200">
        <f>'July 24 CMS Full'!W29-'April 24 CMS Full'!W29</f>
        <v>0</v>
      </c>
      <c r="X29" s="200">
        <f>'July 24 CMS Full'!X29-'April 24 CMS Full'!X29</f>
        <v>0</v>
      </c>
      <c r="Y29" s="265">
        <f>'July 24 CMS Full'!Y29-'April 24 CMS Full'!Y29</f>
        <v>0</v>
      </c>
      <c r="Z29" s="200">
        <f>'July 24 CMS Full'!Z29-'April 24 CMS Full'!Z29</f>
        <v>0</v>
      </c>
      <c r="AA29" s="265">
        <f>'July 24 CMS Full'!AA29-'April 24 CMS Full'!AA29</f>
        <v>0</v>
      </c>
      <c r="AB29" s="209" t="s">
        <v>47</v>
      </c>
      <c r="AD29" s="170">
        <f t="shared" si="0"/>
        <v>-145296.24000000005</v>
      </c>
      <c r="AE29" s="170">
        <f t="shared" si="1"/>
        <v>-145296.24000000005</v>
      </c>
    </row>
    <row r="30" spans="1:31" ht="30" x14ac:dyDescent="0.25">
      <c r="A30" s="193" t="s">
        <v>110</v>
      </c>
      <c r="B30" s="214" t="s">
        <v>65</v>
      </c>
      <c r="C30" s="195" t="s">
        <v>41</v>
      </c>
      <c r="D30" s="215" t="s">
        <v>111</v>
      </c>
      <c r="E30" s="200">
        <f>'July 24 CMS Full'!E30-'April 24 CMS Full'!E30</f>
        <v>0</v>
      </c>
      <c r="F30" s="200">
        <f>'July 24 CMS Full'!F30-'April 24 CMS Full'!F30</f>
        <v>0</v>
      </c>
      <c r="G30" s="200">
        <f>'July 24 CMS Full'!G30-'April 24 CMS Full'!G30</f>
        <v>0</v>
      </c>
      <c r="H30" s="200">
        <f>'July 24 CMS Full'!H30-'April 24 CMS Full'!H30</f>
        <v>0</v>
      </c>
      <c r="I30" s="200">
        <f>'July 24 CMS Full'!I30-'April 24 CMS Full'!I30</f>
        <v>0</v>
      </c>
      <c r="J30" s="200">
        <f>'July 24 CMS Full'!J30-'April 24 CMS Full'!J30</f>
        <v>0</v>
      </c>
      <c r="K30" s="200">
        <f>'July 24 CMS Full'!K30-'April 24 CMS Full'!K30</f>
        <v>0</v>
      </c>
      <c r="L30" s="200">
        <f>'July 24 CMS Full'!L30-'April 24 CMS Full'!L30</f>
        <v>0</v>
      </c>
      <c r="M30" s="200">
        <f>'July 24 CMS Full'!M30-'April 24 CMS Full'!M30</f>
        <v>0</v>
      </c>
      <c r="N30" s="200">
        <f>'July 24 CMS Full'!N30-'April 24 CMS Full'!N30</f>
        <v>0</v>
      </c>
      <c r="O30" s="200">
        <f>'July 24 CMS Full'!O30-'April 24 CMS Full'!O30</f>
        <v>0</v>
      </c>
      <c r="P30" s="200">
        <f>'July 24 CMS Full'!R30-'April 24 CMS Full'!P30</f>
        <v>0</v>
      </c>
      <c r="Q30" s="200">
        <f>'July 24 CMS Full'!S30-'April 24 CMS Full'!Q30</f>
        <v>0</v>
      </c>
      <c r="R30" s="200">
        <f>'July 24 CMS Full'!P30-'April 24 CMS Full'!R30</f>
        <v>-125000</v>
      </c>
      <c r="S30" s="200">
        <f>'July 24 CMS Full'!Q30-'April 24 CMS Full'!S30</f>
        <v>-125000</v>
      </c>
      <c r="T30" s="200">
        <f>'July 24 CMS Full'!T30-'April 24 CMS Full'!T30</f>
        <v>0</v>
      </c>
      <c r="U30" s="200">
        <f>'July 24 CMS Full'!U30-'April 24 CMS Full'!U30</f>
        <v>0</v>
      </c>
      <c r="V30" s="200">
        <f>'July 24 CMS Full'!V30-'April 24 CMS Full'!V30</f>
        <v>0</v>
      </c>
      <c r="W30" s="200">
        <f>'July 24 CMS Full'!W30-'April 24 CMS Full'!W30</f>
        <v>0</v>
      </c>
      <c r="X30" s="200">
        <f>'July 24 CMS Full'!X30-'April 24 CMS Full'!X30</f>
        <v>0</v>
      </c>
      <c r="Y30" s="265">
        <f>'July 24 CMS Full'!Y30-'April 24 CMS Full'!Y30</f>
        <v>0</v>
      </c>
      <c r="Z30" s="200">
        <f>'July 24 CMS Full'!Z30-'April 24 CMS Full'!Z30</f>
        <v>0</v>
      </c>
      <c r="AA30" s="265">
        <f>'July 24 CMS Full'!AA30-'April 24 CMS Full'!AA30</f>
        <v>0</v>
      </c>
      <c r="AB30" s="208" t="s">
        <v>50</v>
      </c>
      <c r="AD30" s="170">
        <f t="shared" si="0"/>
        <v>-125000</v>
      </c>
      <c r="AE30" s="170">
        <f t="shared" si="1"/>
        <v>-125000</v>
      </c>
    </row>
    <row r="31" spans="1:31" ht="30" x14ac:dyDescent="0.25">
      <c r="A31" s="193" t="s">
        <v>112</v>
      </c>
      <c r="B31" s="214" t="s">
        <v>65</v>
      </c>
      <c r="C31" s="195" t="s">
        <v>41</v>
      </c>
      <c r="D31" s="215" t="s">
        <v>113</v>
      </c>
      <c r="E31" s="200">
        <f>'July 24 CMS Full'!E31-'April 24 CMS Full'!E31</f>
        <v>0</v>
      </c>
      <c r="F31" s="200">
        <f>'July 24 CMS Full'!F31-'April 24 CMS Full'!F31</f>
        <v>0</v>
      </c>
      <c r="G31" s="200">
        <f>'July 24 CMS Full'!G31-'April 24 CMS Full'!G31</f>
        <v>0</v>
      </c>
      <c r="H31" s="200">
        <f>'July 24 CMS Full'!H31-'April 24 CMS Full'!H31</f>
        <v>0</v>
      </c>
      <c r="I31" s="200">
        <f>'July 24 CMS Full'!I31-'April 24 CMS Full'!I31</f>
        <v>0</v>
      </c>
      <c r="J31" s="200">
        <f>'July 24 CMS Full'!J31-'April 24 CMS Full'!J31</f>
        <v>0</v>
      </c>
      <c r="K31" s="200">
        <f>'July 24 CMS Full'!K31-'April 24 CMS Full'!K31</f>
        <v>0</v>
      </c>
      <c r="L31" s="200">
        <f>'July 24 CMS Full'!L31-'April 24 CMS Full'!L31</f>
        <v>0</v>
      </c>
      <c r="M31" s="200">
        <f>'July 24 CMS Full'!M31-'April 24 CMS Full'!M31</f>
        <v>0</v>
      </c>
      <c r="N31" s="200">
        <f>'July 24 CMS Full'!N31-'April 24 CMS Full'!N31</f>
        <v>0</v>
      </c>
      <c r="O31" s="200">
        <f>'July 24 CMS Full'!O31-'April 24 CMS Full'!O31</f>
        <v>0</v>
      </c>
      <c r="P31" s="200">
        <f>'July 24 CMS Full'!R31-'April 24 CMS Full'!P31</f>
        <v>0</v>
      </c>
      <c r="Q31" s="200">
        <f>'July 24 CMS Full'!S31-'April 24 CMS Full'!Q31</f>
        <v>0</v>
      </c>
      <c r="R31" s="200">
        <f>'July 24 CMS Full'!P31-'April 24 CMS Full'!R31</f>
        <v>0</v>
      </c>
      <c r="S31" s="200">
        <f>'July 24 CMS Full'!Q31-'April 24 CMS Full'!S31</f>
        <v>0</v>
      </c>
      <c r="T31" s="200">
        <f>'July 24 CMS Full'!T31-'April 24 CMS Full'!T31</f>
        <v>0</v>
      </c>
      <c r="U31" s="200">
        <f>'July 24 CMS Full'!U31-'April 24 CMS Full'!U31</f>
        <v>0</v>
      </c>
      <c r="V31" s="200">
        <f>'July 24 CMS Full'!V31-'April 24 CMS Full'!V31</f>
        <v>0</v>
      </c>
      <c r="W31" s="200">
        <f>'July 24 CMS Full'!W31-'April 24 CMS Full'!W31</f>
        <v>0</v>
      </c>
      <c r="X31" s="200">
        <f>'July 24 CMS Full'!X31-'April 24 CMS Full'!X31</f>
        <v>0</v>
      </c>
      <c r="Y31" s="265">
        <f>'July 24 CMS Full'!Y31-'April 24 CMS Full'!Y31</f>
        <v>0</v>
      </c>
      <c r="Z31" s="200">
        <f>'July 24 CMS Full'!Z31-'April 24 CMS Full'!Z31</f>
        <v>0</v>
      </c>
      <c r="AA31" s="265">
        <f>'July 24 CMS Full'!AA31-'April 24 CMS Full'!AA31</f>
        <v>0</v>
      </c>
      <c r="AB31" s="209" t="s">
        <v>50</v>
      </c>
      <c r="AD31" s="170">
        <f t="shared" si="0"/>
        <v>0</v>
      </c>
      <c r="AE31" s="170">
        <f t="shared" si="1"/>
        <v>0</v>
      </c>
    </row>
    <row r="32" spans="1:31" ht="30" x14ac:dyDescent="0.25">
      <c r="A32" s="193" t="s">
        <v>114</v>
      </c>
      <c r="B32" s="214" t="s">
        <v>65</v>
      </c>
      <c r="C32" s="195" t="s">
        <v>41</v>
      </c>
      <c r="D32" s="220" t="s">
        <v>115</v>
      </c>
      <c r="E32" s="200">
        <f>'July 24 CMS Full'!E32-'April 24 CMS Full'!E32</f>
        <v>0</v>
      </c>
      <c r="F32" s="200">
        <f>'July 24 CMS Full'!F32-'April 24 CMS Full'!F32</f>
        <v>0</v>
      </c>
      <c r="G32" s="200">
        <f>'July 24 CMS Full'!G32-'April 24 CMS Full'!G32</f>
        <v>0</v>
      </c>
      <c r="H32" s="200">
        <f>'July 24 CMS Full'!H32-'April 24 CMS Full'!H32</f>
        <v>0</v>
      </c>
      <c r="I32" s="200">
        <f>'July 24 CMS Full'!I32-'April 24 CMS Full'!I32</f>
        <v>0</v>
      </c>
      <c r="J32" s="200">
        <f>'July 24 CMS Full'!J32-'April 24 CMS Full'!J32</f>
        <v>0</v>
      </c>
      <c r="K32" s="200">
        <f>'July 24 CMS Full'!K32-'April 24 CMS Full'!K32</f>
        <v>0</v>
      </c>
      <c r="L32" s="200">
        <f>'July 24 CMS Full'!L32-'April 24 CMS Full'!L32</f>
        <v>0</v>
      </c>
      <c r="M32" s="200">
        <f>'July 24 CMS Full'!M32-'April 24 CMS Full'!M32</f>
        <v>0</v>
      </c>
      <c r="N32" s="200">
        <f>'July 24 CMS Full'!N32-'April 24 CMS Full'!N32</f>
        <v>0</v>
      </c>
      <c r="O32" s="200">
        <f>'July 24 CMS Full'!O32-'April 24 CMS Full'!O32</f>
        <v>0</v>
      </c>
      <c r="P32" s="200">
        <f>'July 24 CMS Full'!R32-'April 24 CMS Full'!P32</f>
        <v>0</v>
      </c>
      <c r="Q32" s="200">
        <f>'July 24 CMS Full'!S32-'April 24 CMS Full'!Q32</f>
        <v>0</v>
      </c>
      <c r="R32" s="200">
        <f>'July 24 CMS Full'!P32-'April 24 CMS Full'!R32</f>
        <v>0</v>
      </c>
      <c r="S32" s="200">
        <f>'July 24 CMS Full'!Q32-'April 24 CMS Full'!S32</f>
        <v>0</v>
      </c>
      <c r="T32" s="200">
        <f>'July 24 CMS Full'!T32-'April 24 CMS Full'!T32</f>
        <v>0</v>
      </c>
      <c r="U32" s="200">
        <f>'July 24 CMS Full'!U32-'April 24 CMS Full'!U32</f>
        <v>0</v>
      </c>
      <c r="V32" s="200">
        <f>'July 24 CMS Full'!V32-'April 24 CMS Full'!V32</f>
        <v>0</v>
      </c>
      <c r="W32" s="200">
        <f>'July 24 CMS Full'!W32-'April 24 CMS Full'!W32</f>
        <v>0</v>
      </c>
      <c r="X32" s="200">
        <f>'July 24 CMS Full'!X32-'April 24 CMS Full'!X32</f>
        <v>0</v>
      </c>
      <c r="Y32" s="265">
        <f>'July 24 CMS Full'!Y32-'April 24 CMS Full'!Y32</f>
        <v>0</v>
      </c>
      <c r="Z32" s="200">
        <f>'July 24 CMS Full'!Z32-'April 24 CMS Full'!Z32</f>
        <v>0</v>
      </c>
      <c r="AA32" s="265">
        <f>'July 24 CMS Full'!AA32-'April 24 CMS Full'!AA32</f>
        <v>0</v>
      </c>
      <c r="AB32" s="208" t="s">
        <v>50</v>
      </c>
      <c r="AD32" s="170">
        <f t="shared" si="0"/>
        <v>0</v>
      </c>
      <c r="AE32" s="170">
        <f t="shared" si="1"/>
        <v>0</v>
      </c>
    </row>
    <row r="33" spans="1:31" ht="30" x14ac:dyDescent="0.25">
      <c r="A33" s="193" t="s">
        <v>116</v>
      </c>
      <c r="B33" s="214" t="s">
        <v>65</v>
      </c>
      <c r="C33" s="195" t="s">
        <v>41</v>
      </c>
      <c r="D33" s="220" t="s">
        <v>117</v>
      </c>
      <c r="E33" s="200">
        <f>'July 24 CMS Full'!E33-'April 24 CMS Full'!E33</f>
        <v>0</v>
      </c>
      <c r="F33" s="200">
        <f>'July 24 CMS Full'!F33-'April 24 CMS Full'!F33</f>
        <v>0</v>
      </c>
      <c r="G33" s="200">
        <f>'July 24 CMS Full'!G33-'April 24 CMS Full'!G33</f>
        <v>0</v>
      </c>
      <c r="H33" s="200">
        <f>'July 24 CMS Full'!H33-'April 24 CMS Full'!H33</f>
        <v>0</v>
      </c>
      <c r="I33" s="200">
        <f>'July 24 CMS Full'!I33-'April 24 CMS Full'!I33</f>
        <v>0</v>
      </c>
      <c r="J33" s="200">
        <f>'July 24 CMS Full'!J33-'April 24 CMS Full'!J33</f>
        <v>0</v>
      </c>
      <c r="K33" s="200">
        <f>'July 24 CMS Full'!K33-'April 24 CMS Full'!K33</f>
        <v>0</v>
      </c>
      <c r="L33" s="200">
        <f>'July 24 CMS Full'!L33-'April 24 CMS Full'!L33</f>
        <v>0</v>
      </c>
      <c r="M33" s="200">
        <f>'July 24 CMS Full'!M33-'April 24 CMS Full'!M33</f>
        <v>0</v>
      </c>
      <c r="N33" s="200">
        <f>'July 24 CMS Full'!N33-'April 24 CMS Full'!N33</f>
        <v>0</v>
      </c>
      <c r="O33" s="200">
        <f>'July 24 CMS Full'!O33-'April 24 CMS Full'!O33</f>
        <v>0</v>
      </c>
      <c r="P33" s="200">
        <f>'July 24 CMS Full'!R33-'April 24 CMS Full'!P33</f>
        <v>127328.87</v>
      </c>
      <c r="Q33" s="200">
        <f>'July 24 CMS Full'!S33-'April 24 CMS Full'!Q33</f>
        <v>0</v>
      </c>
      <c r="R33" s="200">
        <f>'July 24 CMS Full'!P33-'April 24 CMS Full'!R33</f>
        <v>-136059.20000000001</v>
      </c>
      <c r="S33" s="200">
        <f>'July 24 CMS Full'!Q33-'April 24 CMS Full'!S33</f>
        <v>-136059.20000000004</v>
      </c>
      <c r="T33" s="200">
        <f>'July 24 CMS Full'!T33-'April 24 CMS Full'!T33</f>
        <v>0</v>
      </c>
      <c r="U33" s="200">
        <f>'July 24 CMS Full'!U33-'April 24 CMS Full'!U33</f>
        <v>0</v>
      </c>
      <c r="V33" s="200">
        <f>'July 24 CMS Full'!V33-'April 24 CMS Full'!V33</f>
        <v>0</v>
      </c>
      <c r="W33" s="200">
        <f>'July 24 CMS Full'!W33-'April 24 CMS Full'!W33</f>
        <v>0</v>
      </c>
      <c r="X33" s="200">
        <f>'July 24 CMS Full'!X33-'April 24 CMS Full'!X33</f>
        <v>0</v>
      </c>
      <c r="Y33" s="265">
        <f>'July 24 CMS Full'!Y33-'April 24 CMS Full'!Y33</f>
        <v>0</v>
      </c>
      <c r="Z33" s="200">
        <f>'July 24 CMS Full'!Z33-'April 24 CMS Full'!Z33</f>
        <v>0</v>
      </c>
      <c r="AA33" s="265">
        <f>'July 24 CMS Full'!AA33-'April 24 CMS Full'!AA33</f>
        <v>0</v>
      </c>
      <c r="AB33" s="209" t="s">
        <v>50</v>
      </c>
      <c r="AD33" s="170">
        <f t="shared" si="0"/>
        <v>-136059.20000000004</v>
      </c>
      <c r="AE33" s="170">
        <f t="shared" si="1"/>
        <v>-136059.20000000004</v>
      </c>
    </row>
    <row r="34" spans="1:31" ht="30" x14ac:dyDescent="0.25">
      <c r="A34" s="193" t="s">
        <v>118</v>
      </c>
      <c r="B34" s="214" t="s">
        <v>68</v>
      </c>
      <c r="C34" s="195" t="s">
        <v>41</v>
      </c>
      <c r="D34" s="215" t="s">
        <v>119</v>
      </c>
      <c r="E34" s="200">
        <f>'July 24 CMS Full'!E34-'April 24 CMS Full'!E34</f>
        <v>0</v>
      </c>
      <c r="F34" s="200">
        <f>'July 24 CMS Full'!F34-'April 24 CMS Full'!F34</f>
        <v>0</v>
      </c>
      <c r="G34" s="200">
        <f>'July 24 CMS Full'!G34-'April 24 CMS Full'!G34</f>
        <v>0</v>
      </c>
      <c r="H34" s="200">
        <f>'July 24 CMS Full'!H34-'April 24 CMS Full'!H34</f>
        <v>0</v>
      </c>
      <c r="I34" s="200">
        <f>'July 24 CMS Full'!I34-'April 24 CMS Full'!I34</f>
        <v>0</v>
      </c>
      <c r="J34" s="200">
        <f>'July 24 CMS Full'!J34-'April 24 CMS Full'!J34</f>
        <v>0</v>
      </c>
      <c r="K34" s="200">
        <f>'July 24 CMS Full'!K34-'April 24 CMS Full'!K34</f>
        <v>0</v>
      </c>
      <c r="L34" s="200">
        <f>'July 24 CMS Full'!L34-'April 24 CMS Full'!L34</f>
        <v>0</v>
      </c>
      <c r="M34" s="200">
        <f>'July 24 CMS Full'!M34-'April 24 CMS Full'!M34</f>
        <v>0</v>
      </c>
      <c r="N34" s="200">
        <f>'July 24 CMS Full'!N34-'April 24 CMS Full'!N34</f>
        <v>0</v>
      </c>
      <c r="O34" s="200">
        <f>'July 24 CMS Full'!O34-'April 24 CMS Full'!O34</f>
        <v>0</v>
      </c>
      <c r="P34" s="200">
        <f>'July 24 CMS Full'!R34-'April 24 CMS Full'!P34</f>
        <v>0</v>
      </c>
      <c r="Q34" s="200">
        <f>'July 24 CMS Full'!S34-'April 24 CMS Full'!Q34</f>
        <v>0</v>
      </c>
      <c r="R34" s="200">
        <f>'July 24 CMS Full'!P34-'April 24 CMS Full'!R34</f>
        <v>0</v>
      </c>
      <c r="S34" s="200">
        <f>'July 24 CMS Full'!Q34-'April 24 CMS Full'!S34</f>
        <v>0</v>
      </c>
      <c r="T34" s="200">
        <f>'July 24 CMS Full'!T34-'April 24 CMS Full'!T34</f>
        <v>0</v>
      </c>
      <c r="U34" s="200">
        <f>'July 24 CMS Full'!U34-'April 24 CMS Full'!U34</f>
        <v>0</v>
      </c>
      <c r="V34" s="200">
        <f>'July 24 CMS Full'!V34-'April 24 CMS Full'!V34</f>
        <v>0</v>
      </c>
      <c r="W34" s="200">
        <f>'July 24 CMS Full'!W34-'April 24 CMS Full'!W34</f>
        <v>0</v>
      </c>
      <c r="X34" s="200">
        <f>'July 24 CMS Full'!X34-'April 24 CMS Full'!X34</f>
        <v>0</v>
      </c>
      <c r="Y34" s="265">
        <f>'July 24 CMS Full'!Y34-'April 24 CMS Full'!Y34</f>
        <v>0</v>
      </c>
      <c r="Z34" s="200">
        <f>'July 24 CMS Full'!Z34-'April 24 CMS Full'!Z34</f>
        <v>0</v>
      </c>
      <c r="AA34" s="265">
        <f>'July 24 CMS Full'!AA34-'April 24 CMS Full'!AA34</f>
        <v>0</v>
      </c>
      <c r="AB34" s="204" t="s">
        <v>47</v>
      </c>
      <c r="AD34" s="170">
        <f t="shared" si="0"/>
        <v>0</v>
      </c>
      <c r="AE34" s="170">
        <f t="shared" si="1"/>
        <v>0</v>
      </c>
    </row>
    <row r="35" spans="1:31" x14ac:dyDescent="0.25">
      <c r="A35" s="193" t="s">
        <v>120</v>
      </c>
      <c r="B35" s="214" t="s">
        <v>68</v>
      </c>
      <c r="C35" s="195" t="s">
        <v>58</v>
      </c>
      <c r="D35" s="215" t="s">
        <v>121</v>
      </c>
      <c r="E35" s="200">
        <f>'July 24 CMS Full'!E35-'April 24 CMS Full'!E35</f>
        <v>0</v>
      </c>
      <c r="F35" s="200">
        <f>'July 24 CMS Full'!F35-'April 24 CMS Full'!F35</f>
        <v>0</v>
      </c>
      <c r="G35" s="200">
        <f>'July 24 CMS Full'!G35-'April 24 CMS Full'!G35</f>
        <v>0</v>
      </c>
      <c r="H35" s="200">
        <f>'July 24 CMS Full'!H35-'April 24 CMS Full'!H35</f>
        <v>0</v>
      </c>
      <c r="I35" s="200">
        <f>'July 24 CMS Full'!I35-'April 24 CMS Full'!I35</f>
        <v>0</v>
      </c>
      <c r="J35" s="200">
        <f>'July 24 CMS Full'!J35-'April 24 CMS Full'!J35</f>
        <v>0</v>
      </c>
      <c r="K35" s="200">
        <f>'July 24 CMS Full'!K35-'April 24 CMS Full'!K35</f>
        <v>0</v>
      </c>
      <c r="L35" s="200">
        <f>'July 24 CMS Full'!L35-'April 24 CMS Full'!L35</f>
        <v>0</v>
      </c>
      <c r="M35" s="200">
        <f>'July 24 CMS Full'!M35-'April 24 CMS Full'!M35</f>
        <v>0</v>
      </c>
      <c r="N35" s="200">
        <f>'July 24 CMS Full'!N35-'April 24 CMS Full'!N35</f>
        <v>0</v>
      </c>
      <c r="O35" s="200">
        <f>'July 24 CMS Full'!O35-'April 24 CMS Full'!O35</f>
        <v>0</v>
      </c>
      <c r="P35" s="200">
        <f>'July 24 CMS Full'!R35-'April 24 CMS Full'!P35</f>
        <v>0</v>
      </c>
      <c r="Q35" s="200">
        <f>'July 24 CMS Full'!S35-'April 24 CMS Full'!Q35</f>
        <v>0</v>
      </c>
      <c r="R35" s="200">
        <f>'July 24 CMS Full'!P35-'April 24 CMS Full'!R35</f>
        <v>0</v>
      </c>
      <c r="S35" s="200">
        <f>'July 24 CMS Full'!Q35-'April 24 CMS Full'!S35</f>
        <v>0</v>
      </c>
      <c r="T35" s="200">
        <f>'July 24 CMS Full'!T35-'April 24 CMS Full'!T35</f>
        <v>0</v>
      </c>
      <c r="U35" s="200">
        <f>'July 24 CMS Full'!U35-'April 24 CMS Full'!U35</f>
        <v>0</v>
      </c>
      <c r="V35" s="200">
        <f>'July 24 CMS Full'!V35-'April 24 CMS Full'!V35</f>
        <v>0</v>
      </c>
      <c r="W35" s="200">
        <f>'July 24 CMS Full'!W35-'April 24 CMS Full'!W35</f>
        <v>0</v>
      </c>
      <c r="X35" s="200">
        <f>'July 24 CMS Full'!X35-'April 24 CMS Full'!X35</f>
        <v>0</v>
      </c>
      <c r="Y35" s="265">
        <f>'July 24 CMS Full'!Y35-'April 24 CMS Full'!Y35</f>
        <v>0</v>
      </c>
      <c r="Z35" s="200">
        <f>'July 24 CMS Full'!Z35-'April 24 CMS Full'!Z35</f>
        <v>0</v>
      </c>
      <c r="AA35" s="265">
        <f>'July 24 CMS Full'!AA35-'April 24 CMS Full'!AA35</f>
        <v>0</v>
      </c>
      <c r="AB35" s="208" t="s">
        <v>47</v>
      </c>
      <c r="AD35" s="170">
        <f t="shared" si="0"/>
        <v>0</v>
      </c>
      <c r="AE35" s="170">
        <f t="shared" si="1"/>
        <v>0</v>
      </c>
    </row>
    <row r="36" spans="1:31" x14ac:dyDescent="0.25">
      <c r="A36" s="193" t="s">
        <v>122</v>
      </c>
      <c r="B36" s="214" t="s">
        <v>68</v>
      </c>
      <c r="C36" s="215" t="s">
        <v>105</v>
      </c>
      <c r="D36" s="215" t="s">
        <v>123</v>
      </c>
      <c r="E36" s="200">
        <f>'July 24 CMS Full'!E36-'April 24 CMS Full'!E36</f>
        <v>3495160</v>
      </c>
      <c r="F36" s="200">
        <f>'July 24 CMS Full'!F36-'April 24 CMS Full'!F36</f>
        <v>0</v>
      </c>
      <c r="G36" s="200">
        <f>'July 24 CMS Full'!G36-'April 24 CMS Full'!G36</f>
        <v>0</v>
      </c>
      <c r="H36" s="200">
        <f>'July 24 CMS Full'!H36-'April 24 CMS Full'!H36</f>
        <v>0</v>
      </c>
      <c r="I36" s="200">
        <f>'July 24 CMS Full'!I36-'April 24 CMS Full'!I36</f>
        <v>0</v>
      </c>
      <c r="J36" s="200">
        <f>'July 24 CMS Full'!J36-'April 24 CMS Full'!J36</f>
        <v>0</v>
      </c>
      <c r="K36" s="200">
        <f>'July 24 CMS Full'!K36-'April 24 CMS Full'!K36</f>
        <v>0</v>
      </c>
      <c r="L36" s="200">
        <f>'July 24 CMS Full'!L36-'April 24 CMS Full'!L36</f>
        <v>0</v>
      </c>
      <c r="M36" s="200">
        <f>'July 24 CMS Full'!M36-'April 24 CMS Full'!M36</f>
        <v>0</v>
      </c>
      <c r="N36" s="200">
        <f>'July 24 CMS Full'!N36-'April 24 CMS Full'!N36</f>
        <v>0</v>
      </c>
      <c r="O36" s="200">
        <f>'July 24 CMS Full'!O36-'April 24 CMS Full'!O36</f>
        <v>0</v>
      </c>
      <c r="P36" s="200">
        <f>'July 24 CMS Full'!R36-'April 24 CMS Full'!P36</f>
        <v>127990.63</v>
      </c>
      <c r="Q36" s="200">
        <f>'July 24 CMS Full'!S36-'April 24 CMS Full'!Q36</f>
        <v>127990.62</v>
      </c>
      <c r="R36" s="200">
        <f>'July 24 CMS Full'!P36-'April 24 CMS Full'!R36</f>
        <v>-274981.25</v>
      </c>
      <c r="S36" s="200">
        <f>'July 24 CMS Full'!Q36-'April 24 CMS Full'!S36</f>
        <v>-274981.25</v>
      </c>
      <c r="T36" s="200">
        <f>'July 24 CMS Full'!T36-'April 24 CMS Full'!T36</f>
        <v>0</v>
      </c>
      <c r="U36" s="200">
        <f>'July 24 CMS Full'!U36-'April 24 CMS Full'!U36</f>
        <v>0</v>
      </c>
      <c r="V36" s="200">
        <f>'July 24 CMS Full'!V36-'April 24 CMS Full'!V36</f>
        <v>0</v>
      </c>
      <c r="W36" s="200">
        <f>'July 24 CMS Full'!W36-'April 24 CMS Full'!W36</f>
        <v>0</v>
      </c>
      <c r="X36" s="200">
        <f>'July 24 CMS Full'!X36-'April 24 CMS Full'!X36</f>
        <v>0</v>
      </c>
      <c r="Y36" s="265">
        <f>'July 24 CMS Full'!Y36-'April 24 CMS Full'!Y36</f>
        <v>0</v>
      </c>
      <c r="Z36" s="200">
        <f>'July 24 CMS Full'!Z36-'April 24 CMS Full'!Z36</f>
        <v>1747580</v>
      </c>
      <c r="AA36" s="265">
        <f>'July 24 CMS Full'!AA36-'April 24 CMS Full'!AA36</f>
        <v>1747580</v>
      </c>
      <c r="AB36" s="208" t="s">
        <v>47</v>
      </c>
      <c r="AD36" s="170">
        <f t="shared" si="0"/>
        <v>-274981.25</v>
      </c>
      <c r="AE36" s="170">
        <f t="shared" si="1"/>
        <v>-3770141.25</v>
      </c>
    </row>
    <row r="37" spans="1:31" ht="30" x14ac:dyDescent="0.25">
      <c r="A37" s="193" t="s">
        <v>124</v>
      </c>
      <c r="B37" s="214" t="s">
        <v>68</v>
      </c>
      <c r="C37" s="195" t="s">
        <v>41</v>
      </c>
      <c r="D37" s="215" t="s">
        <v>125</v>
      </c>
      <c r="E37" s="200">
        <f>'July 24 CMS Full'!E37-'April 24 CMS Full'!E37</f>
        <v>-400000</v>
      </c>
      <c r="F37" s="200">
        <f>'July 24 CMS Full'!F37-'April 24 CMS Full'!F37</f>
        <v>0</v>
      </c>
      <c r="G37" s="200">
        <f>'July 24 CMS Full'!G37-'April 24 CMS Full'!G37</f>
        <v>0</v>
      </c>
      <c r="H37" s="200">
        <f>'July 24 CMS Full'!H37-'April 24 CMS Full'!H37</f>
        <v>0</v>
      </c>
      <c r="I37" s="200">
        <f>'July 24 CMS Full'!I37-'April 24 CMS Full'!I37</f>
        <v>0</v>
      </c>
      <c r="J37" s="200">
        <f>'July 24 CMS Full'!J37-'April 24 CMS Full'!J37</f>
        <v>0</v>
      </c>
      <c r="K37" s="200">
        <f>'July 24 CMS Full'!K37-'April 24 CMS Full'!K37</f>
        <v>0</v>
      </c>
      <c r="L37" s="200">
        <f>'July 24 CMS Full'!L37-'April 24 CMS Full'!L37</f>
        <v>0</v>
      </c>
      <c r="M37" s="200">
        <f>'July 24 CMS Full'!M37-'April 24 CMS Full'!M37</f>
        <v>0</v>
      </c>
      <c r="N37" s="200">
        <f>'July 24 CMS Full'!N37-'April 24 CMS Full'!N37</f>
        <v>0</v>
      </c>
      <c r="O37" s="200">
        <f>'July 24 CMS Full'!O37-'April 24 CMS Full'!O37</f>
        <v>0</v>
      </c>
      <c r="P37" s="200">
        <f>'July 24 CMS Full'!R37-'April 24 CMS Full'!P37</f>
        <v>0</v>
      </c>
      <c r="Q37" s="200">
        <f>'July 24 CMS Full'!S37-'April 24 CMS Full'!Q37</f>
        <v>0</v>
      </c>
      <c r="R37" s="200">
        <f>'July 24 CMS Full'!P37-'April 24 CMS Full'!R37</f>
        <v>-400000</v>
      </c>
      <c r="S37" s="200">
        <f>'July 24 CMS Full'!Q37-'April 24 CMS Full'!S37</f>
        <v>-400000</v>
      </c>
      <c r="T37" s="200">
        <f>'July 24 CMS Full'!T37-'April 24 CMS Full'!T37</f>
        <v>0</v>
      </c>
      <c r="U37" s="200">
        <f>'July 24 CMS Full'!U37-'April 24 CMS Full'!U37</f>
        <v>0</v>
      </c>
      <c r="V37" s="200">
        <f>'July 24 CMS Full'!V37-'April 24 CMS Full'!V37</f>
        <v>0</v>
      </c>
      <c r="W37" s="200">
        <f>'July 24 CMS Full'!W37-'April 24 CMS Full'!W37</f>
        <v>0</v>
      </c>
      <c r="X37" s="200">
        <f>'July 24 CMS Full'!X37-'April 24 CMS Full'!X37</f>
        <v>0</v>
      </c>
      <c r="Y37" s="265">
        <f>'July 24 CMS Full'!Y37-'April 24 CMS Full'!Y37</f>
        <v>0</v>
      </c>
      <c r="Z37" s="200">
        <f>'July 24 CMS Full'!Z37-'April 24 CMS Full'!Z37</f>
        <v>-200000</v>
      </c>
      <c r="AA37" s="265">
        <f>'July 24 CMS Full'!AA37-'April 24 CMS Full'!AA37</f>
        <v>-200000</v>
      </c>
      <c r="AB37" s="208" t="s">
        <v>47</v>
      </c>
      <c r="AD37" s="170">
        <f t="shared" si="0"/>
        <v>-400000</v>
      </c>
      <c r="AE37" s="170">
        <f t="shared" si="1"/>
        <v>0</v>
      </c>
    </row>
    <row r="38" spans="1:31" ht="30" x14ac:dyDescent="0.25">
      <c r="A38" s="193" t="s">
        <v>126</v>
      </c>
      <c r="B38" s="214" t="s">
        <v>80</v>
      </c>
      <c r="C38" s="195" t="s">
        <v>41</v>
      </c>
      <c r="D38" s="215" t="s">
        <v>127</v>
      </c>
      <c r="E38" s="200">
        <f>'July 24 CMS Full'!E38-'April 24 CMS Full'!E38</f>
        <v>-400000</v>
      </c>
      <c r="F38" s="200">
        <f>'July 24 CMS Full'!F38-'April 24 CMS Full'!F38</f>
        <v>0</v>
      </c>
      <c r="G38" s="200">
        <f>'July 24 CMS Full'!G38-'April 24 CMS Full'!G38</f>
        <v>0</v>
      </c>
      <c r="H38" s="200">
        <f>'July 24 CMS Full'!H38-'April 24 CMS Full'!H38</f>
        <v>0</v>
      </c>
      <c r="I38" s="200">
        <f>'July 24 CMS Full'!I38-'April 24 CMS Full'!I38</f>
        <v>0</v>
      </c>
      <c r="J38" s="200">
        <f>'July 24 CMS Full'!J38-'April 24 CMS Full'!J38</f>
        <v>0</v>
      </c>
      <c r="K38" s="200">
        <f>'July 24 CMS Full'!K38-'April 24 CMS Full'!K38</f>
        <v>0</v>
      </c>
      <c r="L38" s="200">
        <f>'July 24 CMS Full'!L38-'April 24 CMS Full'!L38</f>
        <v>0</v>
      </c>
      <c r="M38" s="200">
        <f>'July 24 CMS Full'!M38-'April 24 CMS Full'!M38</f>
        <v>0</v>
      </c>
      <c r="N38" s="200">
        <f>'July 24 CMS Full'!N38-'April 24 CMS Full'!N38</f>
        <v>0</v>
      </c>
      <c r="O38" s="200">
        <f>'July 24 CMS Full'!O38-'April 24 CMS Full'!O38</f>
        <v>0</v>
      </c>
      <c r="P38" s="200">
        <f>'July 24 CMS Full'!R38-'April 24 CMS Full'!P38</f>
        <v>0</v>
      </c>
      <c r="Q38" s="200">
        <f>'July 24 CMS Full'!S38-'April 24 CMS Full'!Q38</f>
        <v>0</v>
      </c>
      <c r="R38" s="200">
        <f>'July 24 CMS Full'!P38-'April 24 CMS Full'!R38</f>
        <v>0</v>
      </c>
      <c r="S38" s="200">
        <f>'July 24 CMS Full'!Q38-'April 24 CMS Full'!S38</f>
        <v>0</v>
      </c>
      <c r="T38" s="200">
        <f>'July 24 CMS Full'!T38-'April 24 CMS Full'!T38</f>
        <v>-133333.33333333334</v>
      </c>
      <c r="U38" s="200">
        <f>'July 24 CMS Full'!U38-'April 24 CMS Full'!U38</f>
        <v>-133333.33333333334</v>
      </c>
      <c r="V38" s="200">
        <f>'July 24 CMS Full'!V38-'April 24 CMS Full'!V38</f>
        <v>-133333.33333333334</v>
      </c>
      <c r="W38" s="200">
        <f>'July 24 CMS Full'!W38-'April 24 CMS Full'!W38</f>
        <v>0</v>
      </c>
      <c r="X38" s="200">
        <f>'July 24 CMS Full'!X38-'April 24 CMS Full'!X38</f>
        <v>-400000</v>
      </c>
      <c r="Y38" s="265">
        <f>'July 24 CMS Full'!Y38-'April 24 CMS Full'!Y38</f>
        <v>0</v>
      </c>
      <c r="Z38" s="200">
        <f>'July 24 CMS Full'!Z38-'April 24 CMS Full'!Z38</f>
        <v>0</v>
      </c>
      <c r="AA38" s="265">
        <f>'July 24 CMS Full'!AA38-'April 24 CMS Full'!AA38</f>
        <v>-400000</v>
      </c>
      <c r="AB38" s="209" t="s">
        <v>50</v>
      </c>
      <c r="AD38" s="170">
        <f t="shared" si="0"/>
        <v>-400000</v>
      </c>
      <c r="AE38" s="170">
        <f t="shared" si="1"/>
        <v>0</v>
      </c>
    </row>
    <row r="39" spans="1:31" x14ac:dyDescent="0.25">
      <c r="A39" s="193" t="s">
        <v>128</v>
      </c>
      <c r="B39" s="214" t="s">
        <v>129</v>
      </c>
      <c r="C39" s="215" t="s">
        <v>105</v>
      </c>
      <c r="D39" s="215" t="s">
        <v>130</v>
      </c>
      <c r="E39" s="200">
        <f>'July 24 CMS Full'!E39-'April 24 CMS Full'!E39</f>
        <v>0</v>
      </c>
      <c r="F39" s="200">
        <f>'July 24 CMS Full'!F39-'April 24 CMS Full'!F39</f>
        <v>0</v>
      </c>
      <c r="G39" s="200">
        <f>'July 24 CMS Full'!G39-'April 24 CMS Full'!G39</f>
        <v>0</v>
      </c>
      <c r="H39" s="200">
        <f>'July 24 CMS Full'!H39-'April 24 CMS Full'!H39</f>
        <v>0</v>
      </c>
      <c r="I39" s="200">
        <f>'July 24 CMS Full'!I39-'April 24 CMS Full'!I39</f>
        <v>0</v>
      </c>
      <c r="J39" s="200">
        <f>'July 24 CMS Full'!J39-'April 24 CMS Full'!J39</f>
        <v>0</v>
      </c>
      <c r="K39" s="200">
        <f>'July 24 CMS Full'!K39-'April 24 CMS Full'!K39</f>
        <v>0</v>
      </c>
      <c r="L39" s="200">
        <f>'July 24 CMS Full'!L39-'April 24 CMS Full'!L39</f>
        <v>0</v>
      </c>
      <c r="M39" s="200">
        <f>'July 24 CMS Full'!M39-'April 24 CMS Full'!M39</f>
        <v>0</v>
      </c>
      <c r="N39" s="200">
        <f>'July 24 CMS Full'!N39-'April 24 CMS Full'!N39</f>
        <v>0</v>
      </c>
      <c r="O39" s="200">
        <f>'July 24 CMS Full'!O39-'April 24 CMS Full'!O39</f>
        <v>0</v>
      </c>
      <c r="P39" s="200">
        <f>'July 24 CMS Full'!R39-'April 24 CMS Full'!P39</f>
        <v>0</v>
      </c>
      <c r="Q39" s="200">
        <f>'July 24 CMS Full'!S39-'April 24 CMS Full'!Q39</f>
        <v>0</v>
      </c>
      <c r="R39" s="200">
        <f>'July 24 CMS Full'!P39-'April 24 CMS Full'!R39</f>
        <v>0</v>
      </c>
      <c r="S39" s="200">
        <f>'July 24 CMS Full'!Q39-'April 24 CMS Full'!S39</f>
        <v>0</v>
      </c>
      <c r="T39" s="200">
        <f>'July 24 CMS Full'!T39-'April 24 CMS Full'!T39</f>
        <v>0</v>
      </c>
      <c r="U39" s="200">
        <f>'July 24 CMS Full'!U39-'April 24 CMS Full'!U39</f>
        <v>0</v>
      </c>
      <c r="V39" s="200">
        <f>'July 24 CMS Full'!V39-'April 24 CMS Full'!V39</f>
        <v>0</v>
      </c>
      <c r="W39" s="200">
        <f>'July 24 CMS Full'!W39-'April 24 CMS Full'!W39</f>
        <v>0</v>
      </c>
      <c r="X39" s="200">
        <f>'July 24 CMS Full'!X39-'April 24 CMS Full'!X39</f>
        <v>0</v>
      </c>
      <c r="Y39" s="265">
        <f>'July 24 CMS Full'!Y39-'April 24 CMS Full'!Y39</f>
        <v>0</v>
      </c>
      <c r="Z39" s="200">
        <f>'July 24 CMS Full'!Z39-'April 24 CMS Full'!Z39</f>
        <v>0</v>
      </c>
      <c r="AA39" s="265">
        <f>'July 24 CMS Full'!AA39-'April 24 CMS Full'!AA39</f>
        <v>0</v>
      </c>
      <c r="AB39" s="209" t="s">
        <v>50</v>
      </c>
      <c r="AD39" s="170">
        <f>X39+S39</f>
        <v>0</v>
      </c>
      <c r="AE39" s="170">
        <f t="shared" si="1"/>
        <v>0</v>
      </c>
    </row>
    <row r="40" spans="1:31" x14ac:dyDescent="0.25">
      <c r="A40" s="221"/>
      <c r="B40" s="222"/>
      <c r="C40" s="223"/>
      <c r="D40" s="224" t="s">
        <v>131</v>
      </c>
      <c r="E40" s="222">
        <v>140.72912467</v>
      </c>
      <c r="F40" s="225"/>
      <c r="G40" s="226"/>
      <c r="H40" s="226"/>
      <c r="I40" s="227"/>
      <c r="J40" s="227"/>
      <c r="K40" s="222">
        <v>3.8502121100000033</v>
      </c>
      <c r="L40" s="222">
        <v>9.564698040000005</v>
      </c>
      <c r="M40" s="222">
        <v>3.13571979</v>
      </c>
      <c r="N40" s="222">
        <v>13.983901299999999</v>
      </c>
      <c r="O40" s="222">
        <v>17.82545003678333</v>
      </c>
      <c r="P40" s="222">
        <v>39.903719264999992</v>
      </c>
      <c r="Q40" s="222">
        <v>48.775440095</v>
      </c>
      <c r="R40" s="222">
        <v>17.82545003678333</v>
      </c>
      <c r="S40" s="222">
        <v>52.770521163566663</v>
      </c>
      <c r="T40" s="222">
        <v>5.5910866041111111</v>
      </c>
      <c r="U40" s="222">
        <v>5.5910866041111111</v>
      </c>
      <c r="V40" s="222">
        <v>5.5910866041111111</v>
      </c>
      <c r="W40" s="222">
        <v>0</v>
      </c>
      <c r="X40" s="246">
        <v>16.773259812333333</v>
      </c>
      <c r="Y40" s="222"/>
      <c r="Z40" s="222">
        <v>70.195130249861009</v>
      </c>
      <c r="AA40" s="222">
        <v>70.533994420138995</v>
      </c>
      <c r="AB40" s="222"/>
    </row>
    <row r="41" spans="1:31" x14ac:dyDescent="0.25">
      <c r="A41" s="221"/>
      <c r="B41" s="222" t="s">
        <v>2</v>
      </c>
      <c r="C41" s="223" t="s">
        <v>2</v>
      </c>
      <c r="D41" s="224" t="s">
        <v>132</v>
      </c>
      <c r="E41" s="222">
        <v>4.2078905379510099</v>
      </c>
      <c r="F41" s="225"/>
      <c r="G41" s="226"/>
      <c r="H41" s="226"/>
      <c r="I41" s="227"/>
      <c r="J41" s="227"/>
      <c r="K41" s="222"/>
      <c r="L41" s="222"/>
      <c r="M41" s="222"/>
      <c r="N41" s="222"/>
      <c r="O41" s="222"/>
      <c r="P41" s="222"/>
      <c r="Q41" s="222"/>
      <c r="R41" s="222"/>
      <c r="S41" s="222">
        <v>1.6415688364333001</v>
      </c>
      <c r="T41" s="222"/>
      <c r="U41" s="222"/>
      <c r="V41" s="222"/>
      <c r="W41" s="222"/>
      <c r="X41" s="246">
        <v>2.5663217015177104</v>
      </c>
      <c r="Y41" s="222"/>
      <c r="Z41" s="222"/>
      <c r="AA41" s="222"/>
      <c r="AB41" s="222"/>
    </row>
    <row r="42" spans="1:31" x14ac:dyDescent="0.25">
      <c r="A42" s="221"/>
      <c r="B42" s="222" t="s">
        <v>2</v>
      </c>
      <c r="C42" s="223" t="s">
        <v>2</v>
      </c>
      <c r="D42" s="224" t="s">
        <v>133</v>
      </c>
      <c r="E42" s="222">
        <v>144.93701520795102</v>
      </c>
      <c r="F42" s="225"/>
      <c r="G42" s="226"/>
      <c r="H42" s="226"/>
      <c r="I42" s="227"/>
      <c r="J42" s="227"/>
      <c r="K42" s="222"/>
      <c r="L42" s="222"/>
      <c r="M42" s="222"/>
      <c r="N42" s="228"/>
      <c r="O42" s="230"/>
      <c r="P42" s="229">
        <v>0.44997854685346889</v>
      </c>
      <c r="Q42" s="229">
        <v>0.55002145314653106</v>
      </c>
      <c r="R42" s="222"/>
      <c r="S42" s="222">
        <v>54.412089999999964</v>
      </c>
      <c r="T42" s="222"/>
      <c r="U42" s="222"/>
      <c r="V42" s="222"/>
      <c r="W42" s="222"/>
      <c r="X42" s="246">
        <v>19.339581513851048</v>
      </c>
      <c r="Y42" s="222"/>
      <c r="Z42" s="222"/>
      <c r="AA42" s="222"/>
      <c r="AB42" s="222"/>
    </row>
    <row r="43" spans="1:31" x14ac:dyDescent="0.25">
      <c r="A43" s="231"/>
      <c r="B43" s="232"/>
      <c r="C43" s="172"/>
      <c r="D43" s="233"/>
      <c r="E43" s="234">
        <f>COUNTIF(E5:E39,"&lt;&gt;0")</f>
        <v>8</v>
      </c>
      <c r="F43" s="234">
        <f t="shared" ref="F43:V43" si="2">COUNTIF(F5:F39,"&lt;&gt;0")</f>
        <v>0</v>
      </c>
      <c r="G43" s="234">
        <f t="shared" si="2"/>
        <v>0</v>
      </c>
      <c r="H43" s="234">
        <f t="shared" si="2"/>
        <v>0</v>
      </c>
      <c r="I43" s="234">
        <f t="shared" si="2"/>
        <v>0</v>
      </c>
      <c r="J43" s="234">
        <f t="shared" si="2"/>
        <v>0</v>
      </c>
      <c r="K43" s="234">
        <f t="shared" si="2"/>
        <v>0</v>
      </c>
      <c r="L43" s="234">
        <f t="shared" si="2"/>
        <v>0</v>
      </c>
      <c r="M43" s="234">
        <f t="shared" si="2"/>
        <v>0</v>
      </c>
      <c r="N43" s="234">
        <f t="shared" si="2"/>
        <v>0</v>
      </c>
      <c r="O43" s="234">
        <f>COUNTIF(O5:O39,"&lt;&gt;0")</f>
        <v>0</v>
      </c>
      <c r="P43" s="234">
        <f t="shared" si="2"/>
        <v>16</v>
      </c>
      <c r="Q43" s="234">
        <f t="shared" si="2"/>
        <v>15</v>
      </c>
      <c r="R43" s="234">
        <f t="shared" si="2"/>
        <v>19</v>
      </c>
      <c r="S43" s="234">
        <f t="shared" si="2"/>
        <v>19</v>
      </c>
      <c r="T43" s="234">
        <f t="shared" si="2"/>
        <v>3</v>
      </c>
      <c r="U43" s="234">
        <f t="shared" si="2"/>
        <v>3</v>
      </c>
      <c r="V43" s="234">
        <f t="shared" si="2"/>
        <v>3</v>
      </c>
      <c r="W43" s="340" t="s">
        <v>134</v>
      </c>
      <c r="X43" s="340"/>
      <c r="Y43" s="340"/>
      <c r="Z43" s="340"/>
      <c r="AA43" s="340"/>
      <c r="AB43" s="340"/>
    </row>
    <row r="44" spans="1:31" x14ac:dyDescent="0.25">
      <c r="A44" s="231"/>
      <c r="B44" s="214"/>
      <c r="C44" s="195"/>
      <c r="D44" s="215"/>
      <c r="E44" s="205">
        <f>SUM(E5:E39)</f>
        <v>-3717229.2300000004</v>
      </c>
      <c r="F44" s="216">
        <f t="shared" ref="F44:AA44" si="3">SUM(F5:F39)</f>
        <v>0</v>
      </c>
      <c r="G44" s="216">
        <f t="shared" si="3"/>
        <v>0</v>
      </c>
      <c r="H44" s="216">
        <f t="shared" si="3"/>
        <v>0</v>
      </c>
      <c r="I44" s="216">
        <f t="shared" si="3"/>
        <v>0</v>
      </c>
      <c r="J44" s="216">
        <f t="shared" si="3"/>
        <v>0</v>
      </c>
      <c r="K44" s="216">
        <f t="shared" si="3"/>
        <v>0</v>
      </c>
      <c r="L44" s="201">
        <f t="shared" si="3"/>
        <v>0</v>
      </c>
      <c r="M44" s="200">
        <f t="shared" si="3"/>
        <v>0</v>
      </c>
      <c r="N44" s="200">
        <f t="shared" si="3"/>
        <v>0</v>
      </c>
      <c r="O44" s="200">
        <f t="shared" si="3"/>
        <v>0</v>
      </c>
      <c r="P44" s="200">
        <f t="shared" si="3"/>
        <v>4993144.4299999978</v>
      </c>
      <c r="Q44" s="200">
        <f t="shared" si="3"/>
        <v>2917422.0699998825</v>
      </c>
      <c r="R44" s="200">
        <f t="shared" si="3"/>
        <v>-7755688.5509090936</v>
      </c>
      <c r="S44" s="201">
        <f>SUM(S5:S39)</f>
        <v>-7755688.5509090945</v>
      </c>
      <c r="T44" s="200">
        <f t="shared" si="3"/>
        <v>-3699333.3333333335</v>
      </c>
      <c r="U44" s="200">
        <f t="shared" si="3"/>
        <v>-3699333.3333333335</v>
      </c>
      <c r="V44" s="200">
        <f t="shared" si="3"/>
        <v>-3699333.3333333335</v>
      </c>
      <c r="W44" s="200">
        <f t="shared" si="3"/>
        <v>0</v>
      </c>
      <c r="X44" s="201">
        <f t="shared" si="3"/>
        <v>-11098000</v>
      </c>
      <c r="Y44" s="202">
        <f t="shared" si="3"/>
        <v>0</v>
      </c>
      <c r="Z44" s="200">
        <f t="shared" si="3"/>
        <v>-135703.81940799952</v>
      </c>
      <c r="AA44" s="210">
        <f t="shared" si="3"/>
        <v>-3581525.4105920009</v>
      </c>
      <c r="AB44" s="208"/>
    </row>
    <row r="45" spans="1:31" s="238" customFormat="1" x14ac:dyDescent="0.25">
      <c r="A45" s="235"/>
      <c r="B45" s="232"/>
      <c r="C45" s="236"/>
      <c r="D45" s="237" t="s">
        <v>135</v>
      </c>
      <c r="E45" s="238">
        <v>59.900688109999997</v>
      </c>
      <c r="F45" s="234"/>
      <c r="G45" s="239"/>
      <c r="H45" s="239"/>
      <c r="I45" s="240"/>
      <c r="J45" s="240"/>
      <c r="K45" s="240"/>
      <c r="L45" s="240"/>
      <c r="M45" s="240"/>
      <c r="N45" s="240"/>
      <c r="O45" s="240"/>
      <c r="R45" s="240"/>
      <c r="S45" s="238">
        <v>4.2970319850000003</v>
      </c>
      <c r="T45" s="240"/>
      <c r="U45" s="240"/>
      <c r="V45" s="240"/>
      <c r="W45" s="240"/>
      <c r="X45" s="238">
        <v>2.4947819849999999</v>
      </c>
      <c r="Y45" s="240"/>
      <c r="Z45" s="240"/>
      <c r="AA45" s="240"/>
    </row>
    <row r="46" spans="1:31" s="238" customFormat="1" x14ac:dyDescent="0.25">
      <c r="A46" s="235"/>
      <c r="B46" s="232"/>
      <c r="C46" s="236"/>
      <c r="D46" s="237" t="s">
        <v>136</v>
      </c>
      <c r="E46" s="238">
        <v>44.165836559999995</v>
      </c>
      <c r="F46" s="234"/>
      <c r="G46" s="239"/>
      <c r="H46" s="239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38">
        <v>23.215333014600002</v>
      </c>
      <c r="T46" s="240"/>
      <c r="U46" s="240"/>
      <c r="V46" s="240"/>
      <c r="W46" s="240"/>
      <c r="X46" s="238">
        <v>9.3430802814000025</v>
      </c>
      <c r="Y46" s="240" t="s">
        <v>223</v>
      </c>
      <c r="AA46" s="335">
        <f>SUM(Z44:AA44)</f>
        <v>-3717229.2300000004</v>
      </c>
      <c r="AB46" s="335"/>
      <c r="AD46" s="238">
        <f>SUM(AD5:AD39)</f>
        <v>-18853688.550909095</v>
      </c>
      <c r="AE46" s="238">
        <f>SUM(AE5:AE39)</f>
        <v>-15136459.320909094</v>
      </c>
    </row>
    <row r="47" spans="1:31" s="238" customFormat="1" x14ac:dyDescent="0.25">
      <c r="A47" s="235"/>
      <c r="B47" s="232"/>
      <c r="C47" s="236"/>
      <c r="D47" s="241" t="s">
        <v>70</v>
      </c>
      <c r="E47" s="238">
        <v>16.512599999999999</v>
      </c>
      <c r="F47" s="234"/>
      <c r="G47" s="239"/>
      <c r="H47" s="239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38">
        <v>12.6805700474</v>
      </c>
      <c r="T47" s="240"/>
      <c r="U47" s="240"/>
      <c r="V47" s="240"/>
      <c r="W47" s="240"/>
      <c r="X47" s="238">
        <v>1.2422850726000001</v>
      </c>
      <c r="Y47" s="240" t="s">
        <v>224</v>
      </c>
      <c r="Z47" s="240"/>
      <c r="AA47" s="335">
        <f>SUM(X44,S44)</f>
        <v>-18853688.550909095</v>
      </c>
      <c r="AB47" s="335"/>
    </row>
    <row r="48" spans="1:31" s="238" customFormat="1" x14ac:dyDescent="0.25">
      <c r="A48" s="235"/>
      <c r="B48" s="232"/>
      <c r="C48" s="236"/>
      <c r="D48" s="241" t="s">
        <v>50</v>
      </c>
      <c r="E48" s="242">
        <v>20.150000000000002</v>
      </c>
      <c r="F48" s="234"/>
      <c r="G48" s="239"/>
      <c r="H48" s="239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38">
        <v>12.577586116566668</v>
      </c>
      <c r="T48" s="240"/>
      <c r="U48" s="240"/>
      <c r="V48" s="240"/>
      <c r="W48" s="240"/>
      <c r="X48" s="238">
        <v>3.6931124733333336</v>
      </c>
      <c r="Y48" s="240"/>
      <c r="Z48" s="240"/>
      <c r="AA48" s="240"/>
      <c r="AB48" s="170">
        <f>AA46-AA47</f>
        <v>15136459.320909094</v>
      </c>
    </row>
    <row r="49" spans="1:29" x14ac:dyDescent="0.25">
      <c r="E49" s="243">
        <v>140.72912467</v>
      </c>
    </row>
    <row r="51" spans="1:29" ht="15.75" thickBot="1" x14ac:dyDescent="0.3"/>
    <row r="52" spans="1:29" s="192" customFormat="1" ht="77.099999999999994" customHeight="1" thickBot="1" x14ac:dyDescent="0.3">
      <c r="A52" s="186"/>
      <c r="B52" s="187" t="s">
        <v>12</v>
      </c>
      <c r="C52" s="187" t="s">
        <v>13</v>
      </c>
      <c r="D52" s="187" t="s">
        <v>14</v>
      </c>
      <c r="E52" s="187" t="s">
        <v>15</v>
      </c>
      <c r="F52" s="188" t="s">
        <v>16</v>
      </c>
      <c r="G52" s="189" t="s">
        <v>17</v>
      </c>
      <c r="H52" s="190" t="s">
        <v>18</v>
      </c>
      <c r="I52" s="190" t="s">
        <v>19</v>
      </c>
      <c r="J52" s="190" t="s">
        <v>20</v>
      </c>
      <c r="K52" s="190" t="s">
        <v>21</v>
      </c>
      <c r="L52" s="189" t="s">
        <v>22</v>
      </c>
      <c r="M52" s="187" t="s">
        <v>23</v>
      </c>
      <c r="N52" s="187" t="s">
        <v>24</v>
      </c>
      <c r="O52" s="187" t="s">
        <v>25</v>
      </c>
      <c r="P52" s="187" t="s">
        <v>26</v>
      </c>
      <c r="Q52" s="187" t="s">
        <v>27</v>
      </c>
      <c r="R52" s="187" t="s">
        <v>28</v>
      </c>
      <c r="S52" s="187" t="s">
        <v>29</v>
      </c>
      <c r="T52" s="187" t="s">
        <v>30</v>
      </c>
      <c r="U52" s="187" t="s">
        <v>31</v>
      </c>
      <c r="V52" s="187" t="s">
        <v>32</v>
      </c>
      <c r="W52" s="187" t="s">
        <v>33</v>
      </c>
      <c r="X52" s="191" t="s">
        <v>34</v>
      </c>
      <c r="Y52" s="187" t="s">
        <v>35</v>
      </c>
      <c r="Z52" s="187" t="s">
        <v>36</v>
      </c>
      <c r="AA52" s="187" t="s">
        <v>37</v>
      </c>
      <c r="AB52" s="187" t="s">
        <v>38</v>
      </c>
    </row>
    <row r="53" spans="1:29" ht="15.75" thickBot="1" x14ac:dyDescent="0.3">
      <c r="A53" s="245" t="b">
        <f>'July 24 CMS Full'!A4='April 24 CMS Full'!A4</f>
        <v>1</v>
      </c>
      <c r="B53" s="187" t="b">
        <f>'July 24 CMS Full'!B4='April 24 CMS Full'!B4</f>
        <v>1</v>
      </c>
      <c r="C53" s="187" t="b">
        <f>'July 24 CMS Full'!C4='April 24 CMS Full'!C4</f>
        <v>1</v>
      </c>
      <c r="D53" s="187" t="b">
        <f>'July 24 CMS Full'!D4='April 24 CMS Full'!D4</f>
        <v>1</v>
      </c>
      <c r="E53" s="187" t="b">
        <f>'July 24 CMS Full'!E4='April 24 CMS Full'!E4</f>
        <v>1</v>
      </c>
      <c r="F53" s="188" t="b">
        <f>'July 24 CMS Full'!F4='April 24 CMS Full'!F4</f>
        <v>1</v>
      </c>
      <c r="G53" s="189" t="b">
        <f>'July 24 CMS Full'!G4='April 24 CMS Full'!G4</f>
        <v>1</v>
      </c>
      <c r="H53" s="190" t="b">
        <f>'July 24 CMS Full'!H4='April 24 CMS Full'!H4</f>
        <v>1</v>
      </c>
      <c r="I53" s="190" t="b">
        <f>'July 24 CMS Full'!I4='April 24 CMS Full'!I4</f>
        <v>1</v>
      </c>
      <c r="J53" s="190" t="b">
        <f>'July 24 CMS Full'!J4='April 24 CMS Full'!J4</f>
        <v>1</v>
      </c>
      <c r="K53" s="190" t="b">
        <f>'July 24 CMS Full'!K4='April 24 CMS Full'!K4</f>
        <v>1</v>
      </c>
      <c r="L53" s="189" t="b">
        <f>'July 24 CMS Full'!L4='April 24 CMS Full'!L4</f>
        <v>1</v>
      </c>
      <c r="M53" s="187" t="b">
        <f>'July 24 CMS Full'!M4='April 24 CMS Full'!M4</f>
        <v>1</v>
      </c>
      <c r="N53" s="187" t="b">
        <f>'July 24 CMS Full'!N4='April 24 CMS Full'!N4</f>
        <v>1</v>
      </c>
      <c r="O53" s="187" t="b">
        <f>'July 24 CMS Full'!O4='April 24 CMS Full'!O4</f>
        <v>1</v>
      </c>
      <c r="P53" s="187" t="b">
        <f>'July 24 CMS Full'!P4='April 24 CMS Full'!P4</f>
        <v>0</v>
      </c>
      <c r="Q53" s="187" t="b">
        <f>'July 24 CMS Full'!Q4='April 24 CMS Full'!Q4</f>
        <v>0</v>
      </c>
      <c r="R53" s="187" t="b">
        <f>'July 24 CMS Full'!R4='April 24 CMS Full'!R4</f>
        <v>0</v>
      </c>
      <c r="S53" s="187" t="b">
        <f>'July 24 CMS Full'!S4='April 24 CMS Full'!S4</f>
        <v>0</v>
      </c>
      <c r="T53" s="187" t="b">
        <f>'July 24 CMS Full'!T4='April 24 CMS Full'!T4</f>
        <v>1</v>
      </c>
      <c r="U53" s="187" t="b">
        <f>'July 24 CMS Full'!U4='April 24 CMS Full'!U4</f>
        <v>1</v>
      </c>
      <c r="V53" s="187" t="b">
        <f>'July 24 CMS Full'!V4='April 24 CMS Full'!V4</f>
        <v>1</v>
      </c>
      <c r="W53" s="187" t="b">
        <f>'July 24 CMS Full'!W4='April 24 CMS Full'!W4</f>
        <v>1</v>
      </c>
      <c r="X53" s="191" t="b">
        <f>'July 24 CMS Full'!X4='April 24 CMS Full'!X4</f>
        <v>1</v>
      </c>
      <c r="Y53" s="187" t="b">
        <f>'July 24 CMS Full'!Y4='April 24 CMS Full'!Y4</f>
        <v>1</v>
      </c>
      <c r="Z53" s="187" t="b">
        <f>'July 24 CMS Full'!Z4='April 24 CMS Full'!Z4</f>
        <v>1</v>
      </c>
      <c r="AA53" s="187" t="b">
        <f>'July 24 CMS Full'!AA4='April 24 CMS Full'!AA4</f>
        <v>1</v>
      </c>
      <c r="AB53" s="187" t="b">
        <f>'July 24 CMS Full'!AB4='April 24 CMS Full'!AB4</f>
        <v>1</v>
      </c>
    </row>
    <row r="54" spans="1:29" x14ac:dyDescent="0.25">
      <c r="A54" s="193" t="b">
        <f>'July 24 CMS Full'!A5='April 24 CMS Full'!A5</f>
        <v>1</v>
      </c>
      <c r="B54" s="194" t="b">
        <f>'July 24 CMS Full'!B5='April 24 CMS Full'!B5</f>
        <v>1</v>
      </c>
      <c r="C54" s="195" t="b">
        <f>'July 24 CMS Full'!C5='April 24 CMS Full'!C5</f>
        <v>1</v>
      </c>
      <c r="D54" s="195" t="b">
        <f>'July 24 CMS Full'!D5='April 24 CMS Full'!D5</f>
        <v>1</v>
      </c>
      <c r="E54" s="196" t="b">
        <f>'July 24 CMS Full'!E5='April 24 CMS Full'!E5</f>
        <v>0</v>
      </c>
      <c r="F54" s="197" t="b">
        <f>'July 24 CMS Full'!F5='April 24 CMS Full'!F5</f>
        <v>1</v>
      </c>
      <c r="G54" s="198" t="b">
        <f>'July 24 CMS Full'!G5='April 24 CMS Full'!G5</f>
        <v>1</v>
      </c>
      <c r="H54" s="198" t="b">
        <f>'July 24 CMS Full'!H5='April 24 CMS Full'!H5</f>
        <v>1</v>
      </c>
      <c r="I54" s="198" t="b">
        <f>'July 24 CMS Full'!I5='April 24 CMS Full'!I5</f>
        <v>1</v>
      </c>
      <c r="J54" s="198" t="b">
        <f>'July 24 CMS Full'!J5='April 24 CMS Full'!J5</f>
        <v>1</v>
      </c>
      <c r="K54" s="198" t="b">
        <f>'July 24 CMS Full'!K5='April 24 CMS Full'!K5</f>
        <v>1</v>
      </c>
      <c r="L54" s="199" t="b">
        <f>'July 24 CMS Full'!L5='April 24 CMS Full'!L5</f>
        <v>1</v>
      </c>
      <c r="M54" s="200" t="b">
        <f>'July 24 CMS Full'!M5='April 24 CMS Full'!M5</f>
        <v>1</v>
      </c>
      <c r="N54" s="200" t="b">
        <f>'July 24 CMS Full'!N5='April 24 CMS Full'!N5</f>
        <v>1</v>
      </c>
      <c r="O54" s="200" t="b">
        <f>'July 24 CMS Full'!O5='April 24 CMS Full'!O5</f>
        <v>1</v>
      </c>
      <c r="P54" s="200" t="b">
        <f>'July 24 CMS Full'!P5='April 24 CMS Full'!P5</f>
        <v>0</v>
      </c>
      <c r="Q54" s="200" t="b">
        <f>'July 24 CMS Full'!Q5='April 24 CMS Full'!Q5</f>
        <v>0</v>
      </c>
      <c r="R54" s="200" t="b">
        <f>'July 24 CMS Full'!R5='April 24 CMS Full'!R5</f>
        <v>0</v>
      </c>
      <c r="S54" s="201" t="b">
        <f>'July 24 CMS Full'!S5='April 24 CMS Full'!S5</f>
        <v>0</v>
      </c>
      <c r="T54" s="200" t="b">
        <f>'July 24 CMS Full'!T5='April 24 CMS Full'!T5</f>
        <v>1</v>
      </c>
      <c r="U54" s="200" t="b">
        <f>'July 24 CMS Full'!U5='April 24 CMS Full'!U5</f>
        <v>1</v>
      </c>
      <c r="V54" s="200" t="b">
        <f>'July 24 CMS Full'!V5='April 24 CMS Full'!V5</f>
        <v>1</v>
      </c>
      <c r="W54" s="200" t="b">
        <f>'July 24 CMS Full'!W5='April 24 CMS Full'!W5</f>
        <v>1</v>
      </c>
      <c r="X54" s="201" t="b">
        <f>'July 24 CMS Full'!X5='April 24 CMS Full'!X5</f>
        <v>1</v>
      </c>
      <c r="Y54" s="202" t="b">
        <f>'July 24 CMS Full'!Y5='April 24 CMS Full'!Y5</f>
        <v>1</v>
      </c>
      <c r="Z54" s="202" t="b">
        <f>'July 24 CMS Full'!Z5='April 24 CMS Full'!Z5</f>
        <v>0</v>
      </c>
      <c r="AA54" s="203" t="b">
        <f>'July 24 CMS Full'!AA5='April 24 CMS Full'!AA5</f>
        <v>0</v>
      </c>
      <c r="AB54" s="204" t="b">
        <f>'July 24 CMS Full'!AB5='April 24 CMS Full'!AB5</f>
        <v>1</v>
      </c>
      <c r="AC54" s="170">
        <v>1</v>
      </c>
    </row>
    <row r="55" spans="1:29" x14ac:dyDescent="0.25">
      <c r="A55" s="193" t="b">
        <f>'July 24 CMS Full'!A6='April 24 CMS Full'!A6</f>
        <v>1</v>
      </c>
      <c r="B55" s="194" t="b">
        <f>'July 24 CMS Full'!B6='April 24 CMS Full'!B6</f>
        <v>1</v>
      </c>
      <c r="C55" s="195" t="b">
        <f>'July 24 CMS Full'!C6='April 24 CMS Full'!C6</f>
        <v>1</v>
      </c>
      <c r="D55" s="195" t="b">
        <f>'July 24 CMS Full'!D6='April 24 CMS Full'!D6</f>
        <v>1</v>
      </c>
      <c r="E55" s="205" t="b">
        <f>'July 24 CMS Full'!E6='April 24 CMS Full'!E6</f>
        <v>1</v>
      </c>
      <c r="F55" s="206" t="b">
        <f>'July 24 CMS Full'!F6='April 24 CMS Full'!F6</f>
        <v>1</v>
      </c>
      <c r="G55" s="207" t="b">
        <f>'July 24 CMS Full'!G6='April 24 CMS Full'!G6</f>
        <v>1</v>
      </c>
      <c r="H55" s="198" t="b">
        <f>'July 24 CMS Full'!H6='April 24 CMS Full'!H6</f>
        <v>1</v>
      </c>
      <c r="I55" s="198" t="b">
        <f>'July 24 CMS Full'!I6='April 24 CMS Full'!I6</f>
        <v>1</v>
      </c>
      <c r="J55" s="198" t="b">
        <f>'July 24 CMS Full'!J6='April 24 CMS Full'!J6</f>
        <v>1</v>
      </c>
      <c r="K55" s="198" t="b">
        <f>'July 24 CMS Full'!K6='April 24 CMS Full'!K6</f>
        <v>1</v>
      </c>
      <c r="L55" s="207" t="b">
        <f>'July 24 CMS Full'!L6='April 24 CMS Full'!L6</f>
        <v>1</v>
      </c>
      <c r="M55" s="200" t="b">
        <f>'July 24 CMS Full'!M6='April 24 CMS Full'!M6</f>
        <v>1</v>
      </c>
      <c r="N55" s="200" t="b">
        <f>'July 24 CMS Full'!N6='April 24 CMS Full'!N6</f>
        <v>1</v>
      </c>
      <c r="O55" s="200" t="b">
        <f>'July 24 CMS Full'!O6='April 24 CMS Full'!O6</f>
        <v>1</v>
      </c>
      <c r="P55" s="200" t="b">
        <f>'July 24 CMS Full'!P6='April 24 CMS Full'!P6</f>
        <v>0</v>
      </c>
      <c r="Q55" s="200" t="b">
        <f>'July 24 CMS Full'!Q6='April 24 CMS Full'!Q6</f>
        <v>0</v>
      </c>
      <c r="R55" s="200" t="b">
        <f>'July 24 CMS Full'!R6='April 24 CMS Full'!R6</f>
        <v>0</v>
      </c>
      <c r="S55" s="201" t="b">
        <f>'July 24 CMS Full'!S6='April 24 CMS Full'!S6</f>
        <v>0</v>
      </c>
      <c r="T55" s="200" t="b">
        <f>'July 24 CMS Full'!T6='April 24 CMS Full'!T6</f>
        <v>1</v>
      </c>
      <c r="U55" s="200" t="b">
        <f>'July 24 CMS Full'!U6='April 24 CMS Full'!U6</f>
        <v>1</v>
      </c>
      <c r="V55" s="200" t="b">
        <f>'July 24 CMS Full'!V6='April 24 CMS Full'!V6</f>
        <v>1</v>
      </c>
      <c r="W55" s="200" t="b">
        <f>'July 24 CMS Full'!W6='April 24 CMS Full'!W6</f>
        <v>1</v>
      </c>
      <c r="X55" s="201" t="b">
        <f>'July 24 CMS Full'!X6='April 24 CMS Full'!X6</f>
        <v>1</v>
      </c>
      <c r="Y55" s="202" t="b">
        <f>'July 24 CMS Full'!Y6='April 24 CMS Full'!Y6</f>
        <v>1</v>
      </c>
      <c r="Z55" s="202" t="b">
        <f>'July 24 CMS Full'!Z6='April 24 CMS Full'!Z6</f>
        <v>1</v>
      </c>
      <c r="AA55" s="203" t="b">
        <f>'July 24 CMS Full'!AA6='April 24 CMS Full'!AA6</f>
        <v>1</v>
      </c>
      <c r="AB55" s="208" t="b">
        <f>'July 24 CMS Full'!AB6='April 24 CMS Full'!AB6</f>
        <v>1</v>
      </c>
      <c r="AC55" s="170">
        <v>2</v>
      </c>
    </row>
    <row r="56" spans="1:29" x14ac:dyDescent="0.25">
      <c r="A56" s="193" t="b">
        <f>'July 24 CMS Full'!A7='April 24 CMS Full'!A7</f>
        <v>1</v>
      </c>
      <c r="B56" s="194" t="b">
        <f>'July 24 CMS Full'!B7='April 24 CMS Full'!B7</f>
        <v>1</v>
      </c>
      <c r="C56" s="195" t="b">
        <f>'July 24 CMS Full'!C7='April 24 CMS Full'!C7</f>
        <v>1</v>
      </c>
      <c r="D56" s="195" t="b">
        <f>'July 24 CMS Full'!D7='April 24 CMS Full'!D7</f>
        <v>1</v>
      </c>
      <c r="E56" s="205" t="b">
        <f>'July 24 CMS Full'!E7='April 24 CMS Full'!E7</f>
        <v>0</v>
      </c>
      <c r="F56" s="206" t="b">
        <f>'July 24 CMS Full'!F7='April 24 CMS Full'!F7</f>
        <v>1</v>
      </c>
      <c r="G56" s="207" t="b">
        <f>'July 24 CMS Full'!G7='April 24 CMS Full'!G7</f>
        <v>1</v>
      </c>
      <c r="H56" s="198" t="b">
        <f>'July 24 CMS Full'!H7='April 24 CMS Full'!H7</f>
        <v>1</v>
      </c>
      <c r="I56" s="198" t="b">
        <f>'July 24 CMS Full'!I7='April 24 CMS Full'!I7</f>
        <v>1</v>
      </c>
      <c r="J56" s="198" t="b">
        <f>'July 24 CMS Full'!J7='April 24 CMS Full'!J7</f>
        <v>1</v>
      </c>
      <c r="K56" s="198" t="b">
        <f>'July 24 CMS Full'!K7='April 24 CMS Full'!K7</f>
        <v>1</v>
      </c>
      <c r="L56" s="207" t="b">
        <f>'July 24 CMS Full'!L7='April 24 CMS Full'!L7</f>
        <v>1</v>
      </c>
      <c r="M56" s="200" t="b">
        <f>'July 24 CMS Full'!M7='April 24 CMS Full'!M7</f>
        <v>1</v>
      </c>
      <c r="N56" s="200" t="b">
        <f>'July 24 CMS Full'!N7='April 24 CMS Full'!N7</f>
        <v>1</v>
      </c>
      <c r="O56" s="200" t="b">
        <f>'July 24 CMS Full'!O7='April 24 CMS Full'!O7</f>
        <v>1</v>
      </c>
      <c r="P56" s="200" t="b">
        <f>'July 24 CMS Full'!P7='April 24 CMS Full'!P7</f>
        <v>0</v>
      </c>
      <c r="Q56" s="200" t="b">
        <f>'July 24 CMS Full'!Q7='April 24 CMS Full'!Q7</f>
        <v>0</v>
      </c>
      <c r="R56" s="200" t="b">
        <f>'July 24 CMS Full'!R7='April 24 CMS Full'!R7</f>
        <v>0</v>
      </c>
      <c r="S56" s="201" t="b">
        <f>'July 24 CMS Full'!S7='April 24 CMS Full'!S7</f>
        <v>0</v>
      </c>
      <c r="T56" s="200" t="b">
        <f>'July 24 CMS Full'!T7='April 24 CMS Full'!T7</f>
        <v>1</v>
      </c>
      <c r="U56" s="200" t="b">
        <f>'July 24 CMS Full'!U7='April 24 CMS Full'!U7</f>
        <v>1</v>
      </c>
      <c r="V56" s="200" t="b">
        <f>'July 24 CMS Full'!V7='April 24 CMS Full'!V7</f>
        <v>1</v>
      </c>
      <c r="W56" s="200" t="b">
        <f>'July 24 CMS Full'!W7='April 24 CMS Full'!W7</f>
        <v>1</v>
      </c>
      <c r="X56" s="201" t="b">
        <f>'July 24 CMS Full'!X7='April 24 CMS Full'!X7</f>
        <v>1</v>
      </c>
      <c r="Y56" s="202" t="b">
        <f>'July 24 CMS Full'!Y7='April 24 CMS Full'!Y7</f>
        <v>1</v>
      </c>
      <c r="Z56" s="202" t="b">
        <f>'July 24 CMS Full'!Z7='April 24 CMS Full'!Z7</f>
        <v>1</v>
      </c>
      <c r="AA56" s="203" t="b">
        <f>'July 24 CMS Full'!AA7='April 24 CMS Full'!AA7</f>
        <v>0</v>
      </c>
      <c r="AB56" s="209" t="b">
        <f>'July 24 CMS Full'!AB7='April 24 CMS Full'!AB7</f>
        <v>1</v>
      </c>
      <c r="AC56" s="170">
        <v>3</v>
      </c>
    </row>
    <row r="57" spans="1:29" x14ac:dyDescent="0.25">
      <c r="A57" s="193" t="b">
        <f>'July 24 CMS Full'!A8='April 24 CMS Full'!A8</f>
        <v>1</v>
      </c>
      <c r="B57" s="194" t="b">
        <f>'July 24 CMS Full'!B8='April 24 CMS Full'!B8</f>
        <v>1</v>
      </c>
      <c r="C57" s="195" t="b">
        <f>'July 24 CMS Full'!C8='April 24 CMS Full'!C8</f>
        <v>1</v>
      </c>
      <c r="D57" s="195" t="b">
        <f>'July 24 CMS Full'!D8='April 24 CMS Full'!D8</f>
        <v>1</v>
      </c>
      <c r="E57" s="205" t="b">
        <f>'July 24 CMS Full'!E8='April 24 CMS Full'!E8</f>
        <v>0</v>
      </c>
      <c r="F57" s="206" t="b">
        <f>'July 24 CMS Full'!F8='April 24 CMS Full'!F8</f>
        <v>1</v>
      </c>
      <c r="G57" s="207" t="b">
        <f>'July 24 CMS Full'!G8='April 24 CMS Full'!G8</f>
        <v>1</v>
      </c>
      <c r="H57" s="198" t="b">
        <f>'July 24 CMS Full'!H8='April 24 CMS Full'!H8</f>
        <v>1</v>
      </c>
      <c r="I57" s="198" t="b">
        <f>'July 24 CMS Full'!I8='April 24 CMS Full'!I8</f>
        <v>1</v>
      </c>
      <c r="J57" s="198" t="b">
        <f>'July 24 CMS Full'!J8='April 24 CMS Full'!J8</f>
        <v>1</v>
      </c>
      <c r="K57" s="198" t="b">
        <f>'July 24 CMS Full'!K8='April 24 CMS Full'!K8</f>
        <v>1</v>
      </c>
      <c r="L57" s="207" t="b">
        <f>'July 24 CMS Full'!L8='April 24 CMS Full'!L8</f>
        <v>1</v>
      </c>
      <c r="M57" s="200" t="b">
        <f>'July 24 CMS Full'!M8='April 24 CMS Full'!M8</f>
        <v>1</v>
      </c>
      <c r="N57" s="200" t="b">
        <f>'July 24 CMS Full'!N8='April 24 CMS Full'!N8</f>
        <v>1</v>
      </c>
      <c r="O57" s="200" t="b">
        <f>'July 24 CMS Full'!O8='April 24 CMS Full'!O8</f>
        <v>1</v>
      </c>
      <c r="P57" s="200" t="b">
        <f>'July 24 CMS Full'!P8='April 24 CMS Full'!P8</f>
        <v>1</v>
      </c>
      <c r="Q57" s="200" t="b">
        <f>'July 24 CMS Full'!Q8='April 24 CMS Full'!Q8</f>
        <v>1</v>
      </c>
      <c r="R57" s="200" t="b">
        <f>'July 24 CMS Full'!R8='April 24 CMS Full'!R8</f>
        <v>1</v>
      </c>
      <c r="S57" s="201" t="b">
        <f>'July 24 CMS Full'!S8='April 24 CMS Full'!S8</f>
        <v>1</v>
      </c>
      <c r="T57" s="200" t="b">
        <f>'July 24 CMS Full'!T8='April 24 CMS Full'!T8</f>
        <v>0</v>
      </c>
      <c r="U57" s="200" t="b">
        <f>'July 24 CMS Full'!U8='April 24 CMS Full'!U8</f>
        <v>0</v>
      </c>
      <c r="V57" s="200" t="b">
        <f>'July 24 CMS Full'!V8='April 24 CMS Full'!V8</f>
        <v>0</v>
      </c>
      <c r="W57" s="200" t="b">
        <f>'July 24 CMS Full'!W8='April 24 CMS Full'!W8</f>
        <v>1</v>
      </c>
      <c r="X57" s="201" t="b">
        <f>'July 24 CMS Full'!X8='April 24 CMS Full'!X8</f>
        <v>0</v>
      </c>
      <c r="Y57" s="202" t="b">
        <f>'July 24 CMS Full'!Y8='April 24 CMS Full'!Y8</f>
        <v>1</v>
      </c>
      <c r="Z57" s="202" t="b">
        <f>'July 24 CMS Full'!Z8='April 24 CMS Full'!Z8</f>
        <v>0</v>
      </c>
      <c r="AA57" s="203" t="b">
        <f>'July 24 CMS Full'!AA8='April 24 CMS Full'!AA8</f>
        <v>0</v>
      </c>
      <c r="AB57" s="208" t="b">
        <f>'July 24 CMS Full'!AB8='April 24 CMS Full'!AB8</f>
        <v>1</v>
      </c>
      <c r="AC57" s="170">
        <v>4</v>
      </c>
    </row>
    <row r="58" spans="1:29" x14ac:dyDescent="0.25">
      <c r="A58" s="193" t="b">
        <f>'July 24 CMS Full'!A9='April 24 CMS Full'!A9</f>
        <v>1</v>
      </c>
      <c r="B58" s="194" t="b">
        <f>'July 24 CMS Full'!B9='April 24 CMS Full'!B9</f>
        <v>1</v>
      </c>
      <c r="C58" s="195" t="b">
        <f>'July 24 CMS Full'!C9='April 24 CMS Full'!C9</f>
        <v>1</v>
      </c>
      <c r="D58" s="195" t="b">
        <f>'July 24 CMS Full'!D9='April 24 CMS Full'!D9</f>
        <v>1</v>
      </c>
      <c r="E58" s="205" t="b">
        <f>'July 24 CMS Full'!E9='April 24 CMS Full'!E9</f>
        <v>1</v>
      </c>
      <c r="F58" s="206" t="b">
        <f>'July 24 CMS Full'!F9='April 24 CMS Full'!F9</f>
        <v>1</v>
      </c>
      <c r="G58" s="207" t="b">
        <f>'July 24 CMS Full'!G9='April 24 CMS Full'!G9</f>
        <v>1</v>
      </c>
      <c r="H58" s="198" t="b">
        <f>'July 24 CMS Full'!H9='April 24 CMS Full'!H9</f>
        <v>1</v>
      </c>
      <c r="I58" s="198" t="b">
        <f>'July 24 CMS Full'!I9='April 24 CMS Full'!I9</f>
        <v>1</v>
      </c>
      <c r="J58" s="198" t="b">
        <f>'July 24 CMS Full'!J9='April 24 CMS Full'!J9</f>
        <v>1</v>
      </c>
      <c r="K58" s="198" t="b">
        <f>'July 24 CMS Full'!K9='April 24 CMS Full'!K9</f>
        <v>1</v>
      </c>
      <c r="L58" s="207" t="b">
        <f>'July 24 CMS Full'!L9='April 24 CMS Full'!L9</f>
        <v>1</v>
      </c>
      <c r="M58" s="200" t="b">
        <f>'July 24 CMS Full'!M9='April 24 CMS Full'!M9</f>
        <v>1</v>
      </c>
      <c r="N58" s="200" t="b">
        <f>'July 24 CMS Full'!N9='April 24 CMS Full'!N9</f>
        <v>1</v>
      </c>
      <c r="O58" s="200" t="b">
        <f>'July 24 CMS Full'!O9='April 24 CMS Full'!O9</f>
        <v>1</v>
      </c>
      <c r="P58" s="200" t="b">
        <f>'July 24 CMS Full'!P9='April 24 CMS Full'!P9</f>
        <v>1</v>
      </c>
      <c r="Q58" s="200" t="b">
        <f>'July 24 CMS Full'!Q9='April 24 CMS Full'!Q9</f>
        <v>1</v>
      </c>
      <c r="R58" s="200" t="b">
        <f>'July 24 CMS Full'!R9='April 24 CMS Full'!R9</f>
        <v>1</v>
      </c>
      <c r="S58" s="201" t="b">
        <f>'July 24 CMS Full'!S9='April 24 CMS Full'!S9</f>
        <v>1</v>
      </c>
      <c r="T58" s="200" t="b">
        <f>'July 24 CMS Full'!T9='April 24 CMS Full'!T9</f>
        <v>1</v>
      </c>
      <c r="U58" s="200" t="b">
        <f>'July 24 CMS Full'!U9='April 24 CMS Full'!U9</f>
        <v>1</v>
      </c>
      <c r="V58" s="200" t="b">
        <f>'July 24 CMS Full'!V9='April 24 CMS Full'!V9</f>
        <v>1</v>
      </c>
      <c r="W58" s="200" t="b">
        <f>'July 24 CMS Full'!W9='April 24 CMS Full'!W9</f>
        <v>1</v>
      </c>
      <c r="X58" s="201" t="b">
        <f>'July 24 CMS Full'!X9='April 24 CMS Full'!X9</f>
        <v>1</v>
      </c>
      <c r="Y58" s="202" t="b">
        <f>'July 24 CMS Full'!Y9='April 24 CMS Full'!Y9</f>
        <v>1</v>
      </c>
      <c r="Z58" s="202" t="b">
        <f>'July 24 CMS Full'!Z9='April 24 CMS Full'!Z9</f>
        <v>1</v>
      </c>
      <c r="AA58" s="203" t="b">
        <f>'July 24 CMS Full'!AA9='April 24 CMS Full'!AA9</f>
        <v>1</v>
      </c>
      <c r="AB58" s="209" t="b">
        <f>'July 24 CMS Full'!AB9='April 24 CMS Full'!AB9</f>
        <v>1</v>
      </c>
      <c r="AC58" s="170">
        <v>5</v>
      </c>
    </row>
    <row r="59" spans="1:29" x14ac:dyDescent="0.25">
      <c r="A59" s="193" t="b">
        <f>'July 24 CMS Full'!A10='April 24 CMS Full'!A10</f>
        <v>1</v>
      </c>
      <c r="B59" s="194" t="b">
        <f>'July 24 CMS Full'!B10='April 24 CMS Full'!B10</f>
        <v>1</v>
      </c>
      <c r="C59" s="195" t="b">
        <f>'July 24 CMS Full'!C10='April 24 CMS Full'!C10</f>
        <v>1</v>
      </c>
      <c r="D59" s="195" t="b">
        <f>'July 24 CMS Full'!D10='April 24 CMS Full'!D10</f>
        <v>1</v>
      </c>
      <c r="E59" s="205" t="b">
        <f>'July 24 CMS Full'!E10='April 24 CMS Full'!E10</f>
        <v>1</v>
      </c>
      <c r="F59" s="206" t="b">
        <f>'July 24 CMS Full'!F10='April 24 CMS Full'!F10</f>
        <v>1</v>
      </c>
      <c r="G59" s="207" t="b">
        <f>'July 24 CMS Full'!G10='April 24 CMS Full'!G10</f>
        <v>1</v>
      </c>
      <c r="H59" s="198" t="b">
        <f>'July 24 CMS Full'!H10='April 24 CMS Full'!H10</f>
        <v>1</v>
      </c>
      <c r="I59" s="198" t="b">
        <f>'July 24 CMS Full'!I10='April 24 CMS Full'!I10</f>
        <v>1</v>
      </c>
      <c r="J59" s="198" t="b">
        <f>'July 24 CMS Full'!J10='April 24 CMS Full'!J10</f>
        <v>1</v>
      </c>
      <c r="K59" s="198" t="b">
        <f>'July 24 CMS Full'!K10='April 24 CMS Full'!K10</f>
        <v>1</v>
      </c>
      <c r="L59" s="207" t="b">
        <f>'July 24 CMS Full'!L10='April 24 CMS Full'!L10</f>
        <v>1</v>
      </c>
      <c r="M59" s="200" t="b">
        <f>'July 24 CMS Full'!M10='April 24 CMS Full'!M10</f>
        <v>1</v>
      </c>
      <c r="N59" s="200" t="b">
        <f>'July 24 CMS Full'!N10='April 24 CMS Full'!N10</f>
        <v>1</v>
      </c>
      <c r="O59" s="200" t="b">
        <f>'July 24 CMS Full'!O10='April 24 CMS Full'!O10</f>
        <v>1</v>
      </c>
      <c r="P59" s="200" t="b">
        <f>'July 24 CMS Full'!P10='April 24 CMS Full'!P10</f>
        <v>0</v>
      </c>
      <c r="Q59" s="200" t="b">
        <f>'July 24 CMS Full'!Q10='April 24 CMS Full'!Q10</f>
        <v>0</v>
      </c>
      <c r="R59" s="200" t="b">
        <f>'July 24 CMS Full'!R10='April 24 CMS Full'!R10</f>
        <v>0</v>
      </c>
      <c r="S59" s="201" t="b">
        <f>'July 24 CMS Full'!S10='April 24 CMS Full'!S10</f>
        <v>0</v>
      </c>
      <c r="T59" s="200" t="b">
        <f>'July 24 CMS Full'!T10='April 24 CMS Full'!T10</f>
        <v>1</v>
      </c>
      <c r="U59" s="200" t="b">
        <f>'July 24 CMS Full'!U10='April 24 CMS Full'!U10</f>
        <v>1</v>
      </c>
      <c r="V59" s="200" t="b">
        <f>'July 24 CMS Full'!V10='April 24 CMS Full'!V10</f>
        <v>1</v>
      </c>
      <c r="W59" s="200" t="b">
        <f>'July 24 CMS Full'!W10='April 24 CMS Full'!W10</f>
        <v>1</v>
      </c>
      <c r="X59" s="201" t="b">
        <f>'July 24 CMS Full'!X10='April 24 CMS Full'!X10</f>
        <v>1</v>
      </c>
      <c r="Y59" s="202" t="b">
        <f>'July 24 CMS Full'!Y10='April 24 CMS Full'!Y10</f>
        <v>1</v>
      </c>
      <c r="Z59" s="208" t="b">
        <f>'July 24 CMS Full'!Z10='April 24 CMS Full'!Z10</f>
        <v>1</v>
      </c>
      <c r="AA59" s="203" t="b">
        <f>'July 24 CMS Full'!AA10='April 24 CMS Full'!AA10</f>
        <v>1</v>
      </c>
      <c r="AB59" s="208" t="b">
        <f>'July 24 CMS Full'!AB10='April 24 CMS Full'!AB10</f>
        <v>1</v>
      </c>
      <c r="AC59" s="170">
        <v>6</v>
      </c>
    </row>
    <row r="60" spans="1:29" x14ac:dyDescent="0.25">
      <c r="A60" s="193" t="b">
        <f>'July 24 CMS Full'!A11='April 24 CMS Full'!A11</f>
        <v>1</v>
      </c>
      <c r="B60" s="194" t="b">
        <f>'July 24 CMS Full'!B11='April 24 CMS Full'!B11</f>
        <v>1</v>
      </c>
      <c r="C60" s="195" t="b">
        <f>'July 24 CMS Full'!C11='April 24 CMS Full'!C11</f>
        <v>1</v>
      </c>
      <c r="D60" s="195" t="b">
        <f>'July 24 CMS Full'!D11='April 24 CMS Full'!D11</f>
        <v>1</v>
      </c>
      <c r="E60" s="205" t="b">
        <f>'July 24 CMS Full'!E11='April 24 CMS Full'!E11</f>
        <v>1</v>
      </c>
      <c r="F60" s="206" t="b">
        <f>'July 24 CMS Full'!F11='April 24 CMS Full'!F11</f>
        <v>1</v>
      </c>
      <c r="G60" s="207" t="b">
        <f>'July 24 CMS Full'!G11='April 24 CMS Full'!G11</f>
        <v>1</v>
      </c>
      <c r="H60" s="198" t="b">
        <f>'July 24 CMS Full'!H11='April 24 CMS Full'!H11</f>
        <v>1</v>
      </c>
      <c r="I60" s="198" t="b">
        <f>'July 24 CMS Full'!I11='April 24 CMS Full'!I11</f>
        <v>1</v>
      </c>
      <c r="J60" s="198" t="b">
        <f>'July 24 CMS Full'!J11='April 24 CMS Full'!J11</f>
        <v>1</v>
      </c>
      <c r="K60" s="198" t="b">
        <f>'July 24 CMS Full'!K11='April 24 CMS Full'!K11</f>
        <v>1</v>
      </c>
      <c r="L60" s="207" t="b">
        <f>'July 24 CMS Full'!L11='April 24 CMS Full'!L11</f>
        <v>1</v>
      </c>
      <c r="M60" s="200" t="b">
        <f>'July 24 CMS Full'!M11='April 24 CMS Full'!M11</f>
        <v>1</v>
      </c>
      <c r="N60" s="200" t="b">
        <f>'July 24 CMS Full'!N11='April 24 CMS Full'!N11</f>
        <v>1</v>
      </c>
      <c r="O60" s="200" t="b">
        <f>'July 24 CMS Full'!O11='April 24 CMS Full'!O11</f>
        <v>1</v>
      </c>
      <c r="P60" s="200" t="b">
        <f>'July 24 CMS Full'!P11='April 24 CMS Full'!P11</f>
        <v>1</v>
      </c>
      <c r="Q60" s="200" t="b">
        <f>'July 24 CMS Full'!Q11='April 24 CMS Full'!Q11</f>
        <v>1</v>
      </c>
      <c r="R60" s="200" t="b">
        <f>'July 24 CMS Full'!R11='April 24 CMS Full'!R11</f>
        <v>1</v>
      </c>
      <c r="S60" s="201" t="b">
        <f>'July 24 CMS Full'!S11='April 24 CMS Full'!S11</f>
        <v>1</v>
      </c>
      <c r="T60" s="200" t="b">
        <f>'July 24 CMS Full'!T11='April 24 CMS Full'!T11</f>
        <v>1</v>
      </c>
      <c r="U60" s="200" t="b">
        <f>'July 24 CMS Full'!U11='April 24 CMS Full'!U11</f>
        <v>1</v>
      </c>
      <c r="V60" s="200" t="b">
        <f>'July 24 CMS Full'!V11='April 24 CMS Full'!V11</f>
        <v>1</v>
      </c>
      <c r="W60" s="200" t="b">
        <f>'July 24 CMS Full'!W11='April 24 CMS Full'!W11</f>
        <v>1</v>
      </c>
      <c r="X60" s="201" t="b">
        <f>'July 24 CMS Full'!X11='April 24 CMS Full'!X11</f>
        <v>1</v>
      </c>
      <c r="Y60" s="202" t="b">
        <f>'July 24 CMS Full'!Y11='April 24 CMS Full'!Y11</f>
        <v>1</v>
      </c>
      <c r="Z60" s="208" t="b">
        <f>'July 24 CMS Full'!Z11='April 24 CMS Full'!Z11</f>
        <v>1</v>
      </c>
      <c r="AA60" s="210" t="b">
        <f>'July 24 CMS Full'!AA11='April 24 CMS Full'!AA11</f>
        <v>1</v>
      </c>
      <c r="AB60" s="209" t="b">
        <f>'July 24 CMS Full'!AB11='April 24 CMS Full'!AB11</f>
        <v>1</v>
      </c>
      <c r="AC60" s="170">
        <v>7</v>
      </c>
    </row>
    <row r="61" spans="1:29" x14ac:dyDescent="0.25">
      <c r="A61" s="193" t="b">
        <f>'July 24 CMS Full'!A12='April 24 CMS Full'!A12</f>
        <v>1</v>
      </c>
      <c r="B61" s="194" t="b">
        <f>'July 24 CMS Full'!B12='April 24 CMS Full'!B12</f>
        <v>1</v>
      </c>
      <c r="C61" s="195" t="b">
        <f>'July 24 CMS Full'!C12='April 24 CMS Full'!C12</f>
        <v>1</v>
      </c>
      <c r="D61" s="195" t="b">
        <f>'July 24 CMS Full'!D12='April 24 CMS Full'!D12</f>
        <v>1</v>
      </c>
      <c r="E61" s="205" t="b">
        <f>'July 24 CMS Full'!E12='April 24 CMS Full'!E12</f>
        <v>1</v>
      </c>
      <c r="F61" s="206" t="b">
        <f>'July 24 CMS Full'!F12='April 24 CMS Full'!F12</f>
        <v>1</v>
      </c>
      <c r="G61" s="207" t="b">
        <f>'July 24 CMS Full'!G12='April 24 CMS Full'!G12</f>
        <v>1</v>
      </c>
      <c r="H61" s="198" t="b">
        <f>'July 24 CMS Full'!H12='April 24 CMS Full'!H12</f>
        <v>1</v>
      </c>
      <c r="I61" s="198" t="b">
        <f>'July 24 CMS Full'!I12='April 24 CMS Full'!I12</f>
        <v>1</v>
      </c>
      <c r="J61" s="198" t="b">
        <f>'July 24 CMS Full'!J12='April 24 CMS Full'!J12</f>
        <v>1</v>
      </c>
      <c r="K61" s="198" t="b">
        <f>'July 24 CMS Full'!K12='April 24 CMS Full'!K12</f>
        <v>1</v>
      </c>
      <c r="L61" s="207" t="b">
        <f>'July 24 CMS Full'!L12='April 24 CMS Full'!L12</f>
        <v>1</v>
      </c>
      <c r="M61" s="200" t="b">
        <f>'July 24 CMS Full'!M12='April 24 CMS Full'!M12</f>
        <v>1</v>
      </c>
      <c r="N61" s="200" t="b">
        <f>'July 24 CMS Full'!N12='April 24 CMS Full'!N12</f>
        <v>1</v>
      </c>
      <c r="O61" s="200" t="b">
        <f>'July 24 CMS Full'!O12='April 24 CMS Full'!O12</f>
        <v>1</v>
      </c>
      <c r="P61" s="200" t="b">
        <f>'July 24 CMS Full'!P12='April 24 CMS Full'!P12</f>
        <v>0</v>
      </c>
      <c r="Q61" s="200" t="b">
        <f>'July 24 CMS Full'!Q12='April 24 CMS Full'!Q12</f>
        <v>0</v>
      </c>
      <c r="R61" s="200" t="b">
        <f>'July 24 CMS Full'!R12='April 24 CMS Full'!R12</f>
        <v>0</v>
      </c>
      <c r="S61" s="201" t="b">
        <f>'July 24 CMS Full'!S12='April 24 CMS Full'!S12</f>
        <v>0</v>
      </c>
      <c r="T61" s="200" t="b">
        <f>'July 24 CMS Full'!T12='April 24 CMS Full'!T12</f>
        <v>1</v>
      </c>
      <c r="U61" s="200" t="b">
        <f>'July 24 CMS Full'!U12='April 24 CMS Full'!U12</f>
        <v>1</v>
      </c>
      <c r="V61" s="200" t="b">
        <f>'July 24 CMS Full'!V12='April 24 CMS Full'!V12</f>
        <v>1</v>
      </c>
      <c r="W61" s="200" t="b">
        <f>'July 24 CMS Full'!W12='April 24 CMS Full'!W12</f>
        <v>1</v>
      </c>
      <c r="X61" s="201" t="b">
        <f>'July 24 CMS Full'!X12='April 24 CMS Full'!X12</f>
        <v>1</v>
      </c>
      <c r="Y61" s="202" t="b">
        <f>'July 24 CMS Full'!Y12='April 24 CMS Full'!Y12</f>
        <v>1</v>
      </c>
      <c r="Z61" s="208" t="b">
        <f>'July 24 CMS Full'!Z12='April 24 CMS Full'!Z12</f>
        <v>1</v>
      </c>
      <c r="AA61" s="210" t="b">
        <f>'July 24 CMS Full'!AA12='April 24 CMS Full'!AA12</f>
        <v>1</v>
      </c>
      <c r="AB61" s="209" t="b">
        <f>'July 24 CMS Full'!AB12='April 24 CMS Full'!AB12</f>
        <v>1</v>
      </c>
      <c r="AC61" s="170">
        <v>8</v>
      </c>
    </row>
    <row r="62" spans="1:29" x14ac:dyDescent="0.25">
      <c r="A62" s="193" t="b">
        <f>'July 24 CMS Full'!A13='April 24 CMS Full'!A13</f>
        <v>1</v>
      </c>
      <c r="B62" s="194" t="b">
        <f>'July 24 CMS Full'!B13='April 24 CMS Full'!B13</f>
        <v>1</v>
      </c>
      <c r="C62" s="195" t="b">
        <f>'July 24 CMS Full'!C13='April 24 CMS Full'!C13</f>
        <v>1</v>
      </c>
      <c r="D62" s="195" t="b">
        <f>'July 24 CMS Full'!D13='April 24 CMS Full'!D13</f>
        <v>1</v>
      </c>
      <c r="E62" s="196" t="b">
        <f>'July 24 CMS Full'!E13='April 24 CMS Full'!E13</f>
        <v>1</v>
      </c>
      <c r="F62" s="206" t="b">
        <f>'July 24 CMS Full'!F13='April 24 CMS Full'!F13</f>
        <v>1</v>
      </c>
      <c r="G62" s="207" t="b">
        <f>'July 24 CMS Full'!G13='April 24 CMS Full'!G13</f>
        <v>1</v>
      </c>
      <c r="H62" s="198" t="b">
        <f>'July 24 CMS Full'!H13='April 24 CMS Full'!H13</f>
        <v>1</v>
      </c>
      <c r="I62" s="198" t="b">
        <f>'July 24 CMS Full'!I13='April 24 CMS Full'!I13</f>
        <v>1</v>
      </c>
      <c r="J62" s="198" t="b">
        <f>'July 24 CMS Full'!J13='April 24 CMS Full'!J13</f>
        <v>1</v>
      </c>
      <c r="K62" s="198" t="b">
        <f>'July 24 CMS Full'!K13='April 24 CMS Full'!K13</f>
        <v>1</v>
      </c>
      <c r="L62" s="207" t="b">
        <f>'July 24 CMS Full'!L13='April 24 CMS Full'!L13</f>
        <v>1</v>
      </c>
      <c r="M62" s="200" t="b">
        <f>'July 24 CMS Full'!M13='April 24 CMS Full'!M13</f>
        <v>1</v>
      </c>
      <c r="N62" s="200" t="b">
        <f>'July 24 CMS Full'!N13='April 24 CMS Full'!N13</f>
        <v>1</v>
      </c>
      <c r="O62" s="200" t="b">
        <f>'July 24 CMS Full'!O13='April 24 CMS Full'!O13</f>
        <v>1</v>
      </c>
      <c r="P62" s="200" t="b">
        <f>'July 24 CMS Full'!P13='April 24 CMS Full'!P13</f>
        <v>0</v>
      </c>
      <c r="Q62" s="200" t="b">
        <f>'July 24 CMS Full'!Q13='April 24 CMS Full'!Q13</f>
        <v>0</v>
      </c>
      <c r="R62" s="200" t="b">
        <f>'July 24 CMS Full'!R13='April 24 CMS Full'!R13</f>
        <v>0</v>
      </c>
      <c r="S62" s="201" t="b">
        <f>'July 24 CMS Full'!S13='April 24 CMS Full'!S13</f>
        <v>0</v>
      </c>
      <c r="T62" s="200" t="b">
        <f>'July 24 CMS Full'!T13='April 24 CMS Full'!T13</f>
        <v>1</v>
      </c>
      <c r="U62" s="200" t="b">
        <f>'July 24 CMS Full'!U13='April 24 CMS Full'!U13</f>
        <v>1</v>
      </c>
      <c r="V62" s="200" t="b">
        <f>'July 24 CMS Full'!V13='April 24 CMS Full'!V13</f>
        <v>1</v>
      </c>
      <c r="W62" s="200" t="b">
        <f>'July 24 CMS Full'!W13='April 24 CMS Full'!W13</f>
        <v>1</v>
      </c>
      <c r="X62" s="201" t="b">
        <f>'July 24 CMS Full'!X13='April 24 CMS Full'!X13</f>
        <v>1</v>
      </c>
      <c r="Y62" s="202" t="b">
        <f>'July 24 CMS Full'!Y13='April 24 CMS Full'!Y13</f>
        <v>1</v>
      </c>
      <c r="Z62" s="208" t="b">
        <f>'July 24 CMS Full'!Z13='April 24 CMS Full'!Z13</f>
        <v>1</v>
      </c>
      <c r="AA62" s="210" t="b">
        <f>'July 24 CMS Full'!AA13='April 24 CMS Full'!AA13</f>
        <v>1</v>
      </c>
      <c r="AB62" s="204" t="b">
        <f>'July 24 CMS Full'!AB13='April 24 CMS Full'!AB13</f>
        <v>1</v>
      </c>
      <c r="AC62" s="170">
        <v>9</v>
      </c>
    </row>
    <row r="63" spans="1:29" x14ac:dyDescent="0.25">
      <c r="A63" s="193" t="b">
        <f>'July 24 CMS Full'!A14='April 24 CMS Full'!A14</f>
        <v>1</v>
      </c>
      <c r="B63" s="211" t="b">
        <f>'July 24 CMS Full'!B14='April 24 CMS Full'!B14</f>
        <v>1</v>
      </c>
      <c r="C63" s="195" t="b">
        <f>'July 24 CMS Full'!C14='April 24 CMS Full'!C14</f>
        <v>1</v>
      </c>
      <c r="D63" s="195" t="b">
        <f>'July 24 CMS Full'!D14='April 24 CMS Full'!D14</f>
        <v>1</v>
      </c>
      <c r="E63" s="205" t="b">
        <f>'July 24 CMS Full'!E14='April 24 CMS Full'!E14</f>
        <v>0</v>
      </c>
      <c r="F63" s="206" t="b">
        <f>'July 24 CMS Full'!F14='April 24 CMS Full'!F14</f>
        <v>1</v>
      </c>
      <c r="G63" s="207" t="b">
        <f>'July 24 CMS Full'!G14='April 24 CMS Full'!G14</f>
        <v>1</v>
      </c>
      <c r="H63" s="198" t="b">
        <f>'July 24 CMS Full'!H14='April 24 CMS Full'!H14</f>
        <v>1</v>
      </c>
      <c r="I63" s="198" t="b">
        <f>'July 24 CMS Full'!I14='April 24 CMS Full'!I14</f>
        <v>1</v>
      </c>
      <c r="J63" s="198" t="b">
        <f>'July 24 CMS Full'!J14='April 24 CMS Full'!J14</f>
        <v>1</v>
      </c>
      <c r="K63" s="198" t="b">
        <f>'July 24 CMS Full'!K14='April 24 CMS Full'!K14</f>
        <v>1</v>
      </c>
      <c r="L63" s="207" t="b">
        <f>'July 24 CMS Full'!L14='April 24 CMS Full'!L14</f>
        <v>1</v>
      </c>
      <c r="M63" s="200" t="b">
        <f>'July 24 CMS Full'!M14='April 24 CMS Full'!M14</f>
        <v>1</v>
      </c>
      <c r="N63" s="200" t="b">
        <f>'July 24 CMS Full'!N14='April 24 CMS Full'!N14</f>
        <v>1</v>
      </c>
      <c r="O63" s="200" t="b">
        <f>'July 24 CMS Full'!O14='April 24 CMS Full'!O14</f>
        <v>1</v>
      </c>
      <c r="P63" s="200" t="b">
        <f>'July 24 CMS Full'!P14='April 24 CMS Full'!P14</f>
        <v>0</v>
      </c>
      <c r="Q63" s="200" t="b">
        <f>'July 24 CMS Full'!Q14='April 24 CMS Full'!Q14</f>
        <v>0</v>
      </c>
      <c r="R63" s="200" t="b">
        <f>'July 24 CMS Full'!R14='April 24 CMS Full'!R14</f>
        <v>0</v>
      </c>
      <c r="S63" s="201" t="b">
        <f>'July 24 CMS Full'!S14='April 24 CMS Full'!S14</f>
        <v>0</v>
      </c>
      <c r="T63" s="200" t="b">
        <f>'July 24 CMS Full'!T14='April 24 CMS Full'!T14</f>
        <v>1</v>
      </c>
      <c r="U63" s="200" t="b">
        <f>'July 24 CMS Full'!U14='April 24 CMS Full'!U14</f>
        <v>1</v>
      </c>
      <c r="V63" s="200" t="b">
        <f>'July 24 CMS Full'!V14='April 24 CMS Full'!V14</f>
        <v>1</v>
      </c>
      <c r="W63" s="200" t="b">
        <f>'July 24 CMS Full'!W14='April 24 CMS Full'!W14</f>
        <v>1</v>
      </c>
      <c r="X63" s="201" t="b">
        <f>'July 24 CMS Full'!X14='April 24 CMS Full'!X14</f>
        <v>1</v>
      </c>
      <c r="Y63" s="202" t="b">
        <f>'July 24 CMS Full'!Y14='April 24 CMS Full'!Y14</f>
        <v>1</v>
      </c>
      <c r="Z63" s="208" t="b">
        <f>'July 24 CMS Full'!Z14='April 24 CMS Full'!Z14</f>
        <v>0</v>
      </c>
      <c r="AA63" s="210" t="b">
        <f>'July 24 CMS Full'!AA14='April 24 CMS Full'!AA14</f>
        <v>0</v>
      </c>
      <c r="AB63" s="212" t="b">
        <f>'July 24 CMS Full'!AB14='April 24 CMS Full'!AB14</f>
        <v>1</v>
      </c>
      <c r="AC63" s="170">
        <v>10</v>
      </c>
    </row>
    <row r="64" spans="1:29" x14ac:dyDescent="0.25">
      <c r="A64" s="193" t="b">
        <f>'July 24 CMS Full'!A15='April 24 CMS Full'!A15</f>
        <v>1</v>
      </c>
      <c r="B64" s="211" t="b">
        <f>'July 24 CMS Full'!B15='April 24 CMS Full'!B15</f>
        <v>1</v>
      </c>
      <c r="C64" s="195" t="b">
        <f>'July 24 CMS Full'!C15='April 24 CMS Full'!C15</f>
        <v>1</v>
      </c>
      <c r="D64" s="195" t="b">
        <f>'July 24 CMS Full'!D15='April 24 CMS Full'!D15</f>
        <v>1</v>
      </c>
      <c r="E64" s="196" t="b">
        <f>'July 24 CMS Full'!E15='April 24 CMS Full'!E15</f>
        <v>1</v>
      </c>
      <c r="F64" s="206" t="b">
        <f>'July 24 CMS Full'!F15='April 24 CMS Full'!F15</f>
        <v>1</v>
      </c>
      <c r="G64" s="207" t="b">
        <f>'July 24 CMS Full'!G15='April 24 CMS Full'!G15</f>
        <v>1</v>
      </c>
      <c r="H64" s="198" t="b">
        <f>'July 24 CMS Full'!H15='April 24 CMS Full'!H15</f>
        <v>1</v>
      </c>
      <c r="I64" s="198" t="b">
        <f>'July 24 CMS Full'!I15='April 24 CMS Full'!I15</f>
        <v>1</v>
      </c>
      <c r="J64" s="198" t="b">
        <f>'July 24 CMS Full'!J15='April 24 CMS Full'!J15</f>
        <v>1</v>
      </c>
      <c r="K64" s="198" t="b">
        <f>'July 24 CMS Full'!K15='April 24 CMS Full'!K15</f>
        <v>1</v>
      </c>
      <c r="L64" s="207" t="b">
        <f>'July 24 CMS Full'!L15='April 24 CMS Full'!L15</f>
        <v>1</v>
      </c>
      <c r="M64" s="200" t="b">
        <f>'July 24 CMS Full'!M15='April 24 CMS Full'!M15</f>
        <v>1</v>
      </c>
      <c r="N64" s="200" t="b">
        <f>'July 24 CMS Full'!N15='April 24 CMS Full'!N15</f>
        <v>1</v>
      </c>
      <c r="O64" s="200" t="b">
        <f>'July 24 CMS Full'!O15='April 24 CMS Full'!O15</f>
        <v>1</v>
      </c>
      <c r="P64" s="200" t="b">
        <f>'July 24 CMS Full'!P15='April 24 CMS Full'!P15</f>
        <v>0</v>
      </c>
      <c r="Q64" s="200" t="b">
        <f>'July 24 CMS Full'!Q15='April 24 CMS Full'!Q15</f>
        <v>0</v>
      </c>
      <c r="R64" s="200" t="b">
        <f>'July 24 CMS Full'!R15='April 24 CMS Full'!R15</f>
        <v>0</v>
      </c>
      <c r="S64" s="201" t="b">
        <f>'July 24 CMS Full'!S15='April 24 CMS Full'!S15</f>
        <v>0</v>
      </c>
      <c r="T64" s="200" t="b">
        <f>'July 24 CMS Full'!T15='April 24 CMS Full'!T15</f>
        <v>1</v>
      </c>
      <c r="U64" s="200" t="b">
        <f>'July 24 CMS Full'!U15='April 24 CMS Full'!U15</f>
        <v>1</v>
      </c>
      <c r="V64" s="200" t="b">
        <f>'July 24 CMS Full'!V15='April 24 CMS Full'!V15</f>
        <v>1</v>
      </c>
      <c r="W64" s="200" t="b">
        <f>'July 24 CMS Full'!W15='April 24 CMS Full'!W15</f>
        <v>1</v>
      </c>
      <c r="X64" s="201" t="b">
        <f>'July 24 CMS Full'!X15='April 24 CMS Full'!X15</f>
        <v>1</v>
      </c>
      <c r="Y64" s="202" t="b">
        <f>'July 24 CMS Full'!Y15='April 24 CMS Full'!Y15</f>
        <v>1</v>
      </c>
      <c r="Z64" s="208" t="b">
        <f>'July 24 CMS Full'!Z15='April 24 CMS Full'!Z15</f>
        <v>1</v>
      </c>
      <c r="AA64" s="210" t="b">
        <f>'July 24 CMS Full'!AA15='April 24 CMS Full'!AA15</f>
        <v>1</v>
      </c>
      <c r="AB64" s="209" t="b">
        <f>'July 24 CMS Full'!AB15='April 24 CMS Full'!AB15</f>
        <v>1</v>
      </c>
      <c r="AC64" s="170">
        <v>11</v>
      </c>
    </row>
    <row r="65" spans="1:29" x14ac:dyDescent="0.25">
      <c r="A65" s="193" t="b">
        <f>'July 24 CMS Full'!A16='April 24 CMS Full'!A16</f>
        <v>1</v>
      </c>
      <c r="B65" s="211" t="b">
        <f>'July 24 CMS Full'!B16='April 24 CMS Full'!B16</f>
        <v>1</v>
      </c>
      <c r="C65" s="195" t="b">
        <f>'July 24 CMS Full'!C16='April 24 CMS Full'!C16</f>
        <v>1</v>
      </c>
      <c r="D65" s="195" t="b">
        <f>'July 24 CMS Full'!D16='April 24 CMS Full'!D16</f>
        <v>1</v>
      </c>
      <c r="E65" s="205" t="b">
        <f>'July 24 CMS Full'!E16='April 24 CMS Full'!E16</f>
        <v>1</v>
      </c>
      <c r="F65" s="206" t="b">
        <f>'July 24 CMS Full'!F16='April 24 CMS Full'!F16</f>
        <v>1</v>
      </c>
      <c r="G65" s="207" t="b">
        <f>'July 24 CMS Full'!G16='April 24 CMS Full'!G16</f>
        <v>1</v>
      </c>
      <c r="H65" s="198" t="b">
        <f>'July 24 CMS Full'!H16='April 24 CMS Full'!H16</f>
        <v>1</v>
      </c>
      <c r="I65" s="198" t="b">
        <f>'July 24 CMS Full'!I16='April 24 CMS Full'!I16</f>
        <v>1</v>
      </c>
      <c r="J65" s="198" t="b">
        <f>'July 24 CMS Full'!J16='April 24 CMS Full'!J16</f>
        <v>1</v>
      </c>
      <c r="K65" s="198" t="b">
        <f>'July 24 CMS Full'!K16='April 24 CMS Full'!K16</f>
        <v>1</v>
      </c>
      <c r="L65" s="207" t="b">
        <f>'July 24 CMS Full'!L16='April 24 CMS Full'!L16</f>
        <v>1</v>
      </c>
      <c r="M65" s="200" t="b">
        <f>'July 24 CMS Full'!M16='April 24 CMS Full'!M16</f>
        <v>1</v>
      </c>
      <c r="N65" s="200" t="b">
        <f>'July 24 CMS Full'!N16='April 24 CMS Full'!N16</f>
        <v>1</v>
      </c>
      <c r="O65" s="200" t="b">
        <f>'July 24 CMS Full'!O16='April 24 CMS Full'!O16</f>
        <v>1</v>
      </c>
      <c r="P65" s="200" t="b">
        <f>'July 24 CMS Full'!P16='April 24 CMS Full'!P16</f>
        <v>1</v>
      </c>
      <c r="Q65" s="200" t="b">
        <f>'July 24 CMS Full'!Q16='April 24 CMS Full'!Q16</f>
        <v>1</v>
      </c>
      <c r="R65" s="200" t="b">
        <f>'July 24 CMS Full'!R16='April 24 CMS Full'!R16</f>
        <v>1</v>
      </c>
      <c r="S65" s="201" t="b">
        <f>'July 24 CMS Full'!S16='April 24 CMS Full'!S16</f>
        <v>1</v>
      </c>
      <c r="T65" s="200" t="b">
        <f>'July 24 CMS Full'!T16='April 24 CMS Full'!T16</f>
        <v>1</v>
      </c>
      <c r="U65" s="200" t="b">
        <f>'July 24 CMS Full'!U16='April 24 CMS Full'!U16</f>
        <v>1</v>
      </c>
      <c r="V65" s="200" t="b">
        <f>'July 24 CMS Full'!V16='April 24 CMS Full'!V16</f>
        <v>1</v>
      </c>
      <c r="W65" s="200" t="b">
        <f>'July 24 CMS Full'!W16='April 24 CMS Full'!W16</f>
        <v>1</v>
      </c>
      <c r="X65" s="201" t="b">
        <f>'July 24 CMS Full'!X16='April 24 CMS Full'!X16</f>
        <v>1</v>
      </c>
      <c r="Y65" s="202" t="b">
        <f>'July 24 CMS Full'!Y16='April 24 CMS Full'!Y16</f>
        <v>1</v>
      </c>
      <c r="Z65" s="208" t="b">
        <f>'July 24 CMS Full'!Z16='April 24 CMS Full'!Z16</f>
        <v>1</v>
      </c>
      <c r="AA65" s="210" t="b">
        <f>'July 24 CMS Full'!AA16='April 24 CMS Full'!AA16</f>
        <v>1</v>
      </c>
      <c r="AB65" s="209" t="b">
        <f>'July 24 CMS Full'!AB16='April 24 CMS Full'!AB16</f>
        <v>1</v>
      </c>
      <c r="AC65" s="170">
        <v>12</v>
      </c>
    </row>
    <row r="66" spans="1:29" x14ac:dyDescent="0.25">
      <c r="A66" s="193" t="b">
        <f>'July 24 CMS Full'!A17='April 24 CMS Full'!A17</f>
        <v>1</v>
      </c>
      <c r="B66" s="211" t="b">
        <f>'July 24 CMS Full'!B17='April 24 CMS Full'!B17</f>
        <v>1</v>
      </c>
      <c r="C66" s="195" t="b">
        <f>'July 24 CMS Full'!C17='April 24 CMS Full'!C17</f>
        <v>1</v>
      </c>
      <c r="D66" s="195" t="b">
        <f>'July 24 CMS Full'!D17='April 24 CMS Full'!D17</f>
        <v>1</v>
      </c>
      <c r="E66" s="205" t="b">
        <f>'July 24 CMS Full'!E17='April 24 CMS Full'!E17</f>
        <v>1</v>
      </c>
      <c r="F66" s="206" t="b">
        <f>'July 24 CMS Full'!F17='April 24 CMS Full'!F17</f>
        <v>1</v>
      </c>
      <c r="G66" s="207" t="b">
        <f>'July 24 CMS Full'!G17='April 24 CMS Full'!G17</f>
        <v>1</v>
      </c>
      <c r="H66" s="198" t="b">
        <f>'July 24 CMS Full'!H17='April 24 CMS Full'!H17</f>
        <v>1</v>
      </c>
      <c r="I66" s="198" t="b">
        <f>'July 24 CMS Full'!I17='April 24 CMS Full'!I17</f>
        <v>1</v>
      </c>
      <c r="J66" s="198" t="b">
        <f>'July 24 CMS Full'!J17='April 24 CMS Full'!J17</f>
        <v>1</v>
      </c>
      <c r="K66" s="198" t="b">
        <f>'July 24 CMS Full'!K17='April 24 CMS Full'!K17</f>
        <v>1</v>
      </c>
      <c r="L66" s="207" t="b">
        <f>'July 24 CMS Full'!L17='April 24 CMS Full'!L17</f>
        <v>1</v>
      </c>
      <c r="M66" s="200" t="b">
        <f>'July 24 CMS Full'!M17='April 24 CMS Full'!M17</f>
        <v>1</v>
      </c>
      <c r="N66" s="200" t="b">
        <f>'July 24 CMS Full'!N17='April 24 CMS Full'!N17</f>
        <v>1</v>
      </c>
      <c r="O66" s="200" t="b">
        <f>'July 24 CMS Full'!O17='April 24 CMS Full'!O17</f>
        <v>1</v>
      </c>
      <c r="P66" s="200" t="b">
        <f>'July 24 CMS Full'!P17='April 24 CMS Full'!P17</f>
        <v>0</v>
      </c>
      <c r="Q66" s="200" t="b">
        <f>'July 24 CMS Full'!Q17='April 24 CMS Full'!Q17</f>
        <v>0</v>
      </c>
      <c r="R66" s="200" t="b">
        <f>'July 24 CMS Full'!R17='April 24 CMS Full'!R17</f>
        <v>0</v>
      </c>
      <c r="S66" s="201" t="b">
        <f>'July 24 CMS Full'!S17='April 24 CMS Full'!S17</f>
        <v>0</v>
      </c>
      <c r="T66" s="200" t="b">
        <f>'July 24 CMS Full'!T17='April 24 CMS Full'!T17</f>
        <v>1</v>
      </c>
      <c r="U66" s="200" t="b">
        <f>'July 24 CMS Full'!U17='April 24 CMS Full'!U17</f>
        <v>1</v>
      </c>
      <c r="V66" s="200" t="b">
        <f>'July 24 CMS Full'!V17='April 24 CMS Full'!V17</f>
        <v>1</v>
      </c>
      <c r="W66" s="200" t="b">
        <f>'July 24 CMS Full'!W17='April 24 CMS Full'!W17</f>
        <v>1</v>
      </c>
      <c r="X66" s="201" t="b">
        <f>'July 24 CMS Full'!X17='April 24 CMS Full'!X17</f>
        <v>1</v>
      </c>
      <c r="Y66" s="202" t="b">
        <f>'July 24 CMS Full'!Y17='April 24 CMS Full'!Y17</f>
        <v>1</v>
      </c>
      <c r="Z66" s="208" t="b">
        <f>'July 24 CMS Full'!Z17='April 24 CMS Full'!Z17</f>
        <v>1</v>
      </c>
      <c r="AA66" s="210" t="b">
        <f>'July 24 CMS Full'!AA17='April 24 CMS Full'!AA17</f>
        <v>1</v>
      </c>
      <c r="AB66" s="209" t="b">
        <f>'July 24 CMS Full'!AB17='April 24 CMS Full'!AB17</f>
        <v>1</v>
      </c>
      <c r="AC66" s="170">
        <v>13</v>
      </c>
    </row>
    <row r="67" spans="1:29" x14ac:dyDescent="0.25">
      <c r="A67" s="193" t="b">
        <f>'July 24 CMS Full'!A18='April 24 CMS Full'!A18</f>
        <v>1</v>
      </c>
      <c r="B67" s="194" t="b">
        <f>'July 24 CMS Full'!B18='April 24 CMS Full'!B18</f>
        <v>1</v>
      </c>
      <c r="C67" s="195" t="b">
        <f>'July 24 CMS Full'!C18='April 24 CMS Full'!C18</f>
        <v>1</v>
      </c>
      <c r="D67" s="195" t="b">
        <f>'July 24 CMS Full'!D18='April 24 CMS Full'!D18</f>
        <v>1</v>
      </c>
      <c r="E67" s="205" t="b">
        <f>'July 24 CMS Full'!E18='April 24 CMS Full'!E18</f>
        <v>1</v>
      </c>
      <c r="F67" s="206" t="b">
        <f>'July 24 CMS Full'!F18='April 24 CMS Full'!F18</f>
        <v>1</v>
      </c>
      <c r="G67" s="207" t="b">
        <f>'July 24 CMS Full'!G18='April 24 CMS Full'!G18</f>
        <v>1</v>
      </c>
      <c r="H67" s="198" t="b">
        <f>'July 24 CMS Full'!H18='April 24 CMS Full'!H18</f>
        <v>1</v>
      </c>
      <c r="I67" s="198" t="b">
        <f>'July 24 CMS Full'!I18='April 24 CMS Full'!I18</f>
        <v>1</v>
      </c>
      <c r="J67" s="198" t="b">
        <f>'July 24 CMS Full'!J18='April 24 CMS Full'!J18</f>
        <v>1</v>
      </c>
      <c r="K67" s="198" t="b">
        <f>'July 24 CMS Full'!K18='April 24 CMS Full'!K18</f>
        <v>1</v>
      </c>
      <c r="L67" s="207" t="b">
        <f>'July 24 CMS Full'!L18='April 24 CMS Full'!L18</f>
        <v>1</v>
      </c>
      <c r="M67" s="200" t="b">
        <f>'July 24 CMS Full'!M18='April 24 CMS Full'!M18</f>
        <v>1</v>
      </c>
      <c r="N67" s="200" t="b">
        <f>'July 24 CMS Full'!N18='April 24 CMS Full'!N18</f>
        <v>1</v>
      </c>
      <c r="O67" s="200" t="b">
        <f>'July 24 CMS Full'!O18='April 24 CMS Full'!O18</f>
        <v>1</v>
      </c>
      <c r="P67" s="200" t="b">
        <f>'July 24 CMS Full'!P18='April 24 CMS Full'!P18</f>
        <v>0</v>
      </c>
      <c r="Q67" s="200" t="b">
        <f>'July 24 CMS Full'!Q18='April 24 CMS Full'!Q18</f>
        <v>0</v>
      </c>
      <c r="R67" s="200" t="b">
        <f>'July 24 CMS Full'!R18='April 24 CMS Full'!R18</f>
        <v>0</v>
      </c>
      <c r="S67" s="201" t="b">
        <f>'July 24 CMS Full'!S18='April 24 CMS Full'!S18</f>
        <v>0</v>
      </c>
      <c r="T67" s="200" t="b">
        <f>'July 24 CMS Full'!T18='April 24 CMS Full'!T18</f>
        <v>1</v>
      </c>
      <c r="U67" s="200" t="b">
        <f>'July 24 CMS Full'!U18='April 24 CMS Full'!U18</f>
        <v>1</v>
      </c>
      <c r="V67" s="200" t="b">
        <f>'July 24 CMS Full'!V18='April 24 CMS Full'!V18</f>
        <v>1</v>
      </c>
      <c r="W67" s="200" t="b">
        <f>'July 24 CMS Full'!W18='April 24 CMS Full'!W18</f>
        <v>1</v>
      </c>
      <c r="X67" s="201" t="b">
        <f>'July 24 CMS Full'!X18='April 24 CMS Full'!X18</f>
        <v>1</v>
      </c>
      <c r="Y67" s="202" t="b">
        <f>'July 24 CMS Full'!Y18='April 24 CMS Full'!Y18</f>
        <v>1</v>
      </c>
      <c r="Z67" s="208" t="b">
        <f>'July 24 CMS Full'!Z18='April 24 CMS Full'!Z18</f>
        <v>1</v>
      </c>
      <c r="AA67" s="210" t="b">
        <f>'July 24 CMS Full'!AA18='April 24 CMS Full'!AA18</f>
        <v>1</v>
      </c>
      <c r="AB67" s="209" t="b">
        <f>'July 24 CMS Full'!AB18='April 24 CMS Full'!AB18</f>
        <v>1</v>
      </c>
      <c r="AC67" s="170">
        <v>14</v>
      </c>
    </row>
    <row r="68" spans="1:29" x14ac:dyDescent="0.25">
      <c r="A68" s="193" t="b">
        <f>'July 24 CMS Full'!A19='April 24 CMS Full'!A19</f>
        <v>1</v>
      </c>
      <c r="B68" s="194" t="b">
        <f>'July 24 CMS Full'!B19='April 24 CMS Full'!B19</f>
        <v>1</v>
      </c>
      <c r="C68" s="195" t="b">
        <f>'July 24 CMS Full'!C19='April 24 CMS Full'!C19</f>
        <v>1</v>
      </c>
      <c r="D68" s="195" t="b">
        <f>'July 24 CMS Full'!D19='April 24 CMS Full'!D19</f>
        <v>1</v>
      </c>
      <c r="E68" s="205" t="b">
        <f>'July 24 CMS Full'!E19='April 24 CMS Full'!E19</f>
        <v>1</v>
      </c>
      <c r="F68" s="206" t="b">
        <f>'July 24 CMS Full'!F19='April 24 CMS Full'!F19</f>
        <v>1</v>
      </c>
      <c r="G68" s="207" t="b">
        <f>'July 24 CMS Full'!G19='April 24 CMS Full'!G19</f>
        <v>1</v>
      </c>
      <c r="H68" s="198" t="b">
        <f>'July 24 CMS Full'!H19='April 24 CMS Full'!H19</f>
        <v>1</v>
      </c>
      <c r="I68" s="198" t="b">
        <f>'July 24 CMS Full'!I19='April 24 CMS Full'!I19</f>
        <v>1</v>
      </c>
      <c r="J68" s="198" t="b">
        <f>'July 24 CMS Full'!J19='April 24 CMS Full'!J19</f>
        <v>1</v>
      </c>
      <c r="K68" s="198" t="b">
        <f>'July 24 CMS Full'!K19='April 24 CMS Full'!K19</f>
        <v>1</v>
      </c>
      <c r="L68" s="207" t="b">
        <f>'July 24 CMS Full'!L19='April 24 CMS Full'!L19</f>
        <v>1</v>
      </c>
      <c r="M68" s="200" t="b">
        <f>'July 24 CMS Full'!M19='April 24 CMS Full'!M19</f>
        <v>1</v>
      </c>
      <c r="N68" s="200" t="b">
        <f>'July 24 CMS Full'!N19='April 24 CMS Full'!N19</f>
        <v>1</v>
      </c>
      <c r="O68" s="200" t="b">
        <f>'July 24 CMS Full'!O19='April 24 CMS Full'!O19</f>
        <v>1</v>
      </c>
      <c r="P68" s="200" t="b">
        <f>'July 24 CMS Full'!P19='April 24 CMS Full'!P19</f>
        <v>0</v>
      </c>
      <c r="Q68" s="200" t="b">
        <f>'July 24 CMS Full'!Q19='April 24 CMS Full'!Q19</f>
        <v>0</v>
      </c>
      <c r="R68" s="200" t="b">
        <f>'July 24 CMS Full'!R19='April 24 CMS Full'!R19</f>
        <v>0</v>
      </c>
      <c r="S68" s="201" t="b">
        <f>'July 24 CMS Full'!S19='April 24 CMS Full'!S19</f>
        <v>0</v>
      </c>
      <c r="T68" s="200" t="b">
        <f>'July 24 CMS Full'!T19='April 24 CMS Full'!T19</f>
        <v>1</v>
      </c>
      <c r="U68" s="200" t="b">
        <f>'July 24 CMS Full'!U19='April 24 CMS Full'!U19</f>
        <v>1</v>
      </c>
      <c r="V68" s="200" t="b">
        <f>'July 24 CMS Full'!V19='April 24 CMS Full'!V19</f>
        <v>1</v>
      </c>
      <c r="W68" s="200" t="b">
        <f>'July 24 CMS Full'!W19='April 24 CMS Full'!W19</f>
        <v>1</v>
      </c>
      <c r="X68" s="201" t="b">
        <f>'July 24 CMS Full'!X19='April 24 CMS Full'!X19</f>
        <v>1</v>
      </c>
      <c r="Y68" s="202" t="b">
        <f>'July 24 CMS Full'!Y19='April 24 CMS Full'!Y19</f>
        <v>1</v>
      </c>
      <c r="Z68" s="208" t="b">
        <f>'July 24 CMS Full'!Z19='April 24 CMS Full'!Z19</f>
        <v>1</v>
      </c>
      <c r="AA68" s="210" t="b">
        <f>'July 24 CMS Full'!AA19='April 24 CMS Full'!AA19</f>
        <v>1</v>
      </c>
      <c r="AB68" s="209" t="b">
        <f>'July 24 CMS Full'!AB19='April 24 CMS Full'!AB19</f>
        <v>1</v>
      </c>
      <c r="AC68" s="170">
        <v>15</v>
      </c>
    </row>
    <row r="69" spans="1:29" x14ac:dyDescent="0.25">
      <c r="A69" s="193" t="b">
        <f>'July 24 CMS Full'!A20='April 24 CMS Full'!A20</f>
        <v>1</v>
      </c>
      <c r="B69" s="194" t="b">
        <f>'July 24 CMS Full'!B20='April 24 CMS Full'!B20</f>
        <v>1</v>
      </c>
      <c r="C69" s="195" t="b">
        <f>'July 24 CMS Full'!C20='April 24 CMS Full'!C20</f>
        <v>1</v>
      </c>
      <c r="D69" s="195" t="b">
        <f>'July 24 CMS Full'!D20='April 24 CMS Full'!D20</f>
        <v>1</v>
      </c>
      <c r="E69" s="205" t="b">
        <f>'July 24 CMS Full'!E20='April 24 CMS Full'!E20</f>
        <v>1</v>
      </c>
      <c r="F69" s="206" t="b">
        <f>'July 24 CMS Full'!F20='April 24 CMS Full'!F20</f>
        <v>1</v>
      </c>
      <c r="G69" s="207" t="b">
        <f>'July 24 CMS Full'!G20='April 24 CMS Full'!G20</f>
        <v>1</v>
      </c>
      <c r="H69" s="198" t="b">
        <f>'July 24 CMS Full'!H20='April 24 CMS Full'!H20</f>
        <v>1</v>
      </c>
      <c r="I69" s="198" t="b">
        <f>'July 24 CMS Full'!I20='April 24 CMS Full'!I20</f>
        <v>1</v>
      </c>
      <c r="J69" s="198" t="b">
        <f>'July 24 CMS Full'!J20='April 24 CMS Full'!J20</f>
        <v>1</v>
      </c>
      <c r="K69" s="198" t="b">
        <f>'July 24 CMS Full'!K20='April 24 CMS Full'!K20</f>
        <v>1</v>
      </c>
      <c r="L69" s="207" t="b">
        <f>'July 24 CMS Full'!L20='April 24 CMS Full'!L20</f>
        <v>1</v>
      </c>
      <c r="M69" s="213" t="b">
        <f>'July 24 CMS Full'!M20='April 24 CMS Full'!M20</f>
        <v>1</v>
      </c>
      <c r="N69" s="200" t="b">
        <f>'July 24 CMS Full'!N20='April 24 CMS Full'!N20</f>
        <v>1</v>
      </c>
      <c r="O69" s="200" t="b">
        <f>'July 24 CMS Full'!O20='April 24 CMS Full'!O20</f>
        <v>1</v>
      </c>
      <c r="P69" s="200" t="b">
        <f>'July 24 CMS Full'!P20='April 24 CMS Full'!P20</f>
        <v>0</v>
      </c>
      <c r="Q69" s="200" t="b">
        <f>'July 24 CMS Full'!Q20='April 24 CMS Full'!Q20</f>
        <v>0</v>
      </c>
      <c r="R69" s="200" t="b">
        <f>'July 24 CMS Full'!R20='April 24 CMS Full'!R20</f>
        <v>0</v>
      </c>
      <c r="S69" s="201" t="b">
        <f>'July 24 CMS Full'!S20='April 24 CMS Full'!S20</f>
        <v>0</v>
      </c>
      <c r="T69" s="200" t="b">
        <f>'July 24 CMS Full'!T20='April 24 CMS Full'!T20</f>
        <v>1</v>
      </c>
      <c r="U69" s="200" t="b">
        <f>'July 24 CMS Full'!U20='April 24 CMS Full'!U20</f>
        <v>1</v>
      </c>
      <c r="V69" s="200" t="b">
        <f>'July 24 CMS Full'!V20='April 24 CMS Full'!V20</f>
        <v>1</v>
      </c>
      <c r="W69" s="200" t="b">
        <f>'July 24 CMS Full'!W20='April 24 CMS Full'!W20</f>
        <v>1</v>
      </c>
      <c r="X69" s="201" t="b">
        <f>'July 24 CMS Full'!X20='April 24 CMS Full'!X20</f>
        <v>1</v>
      </c>
      <c r="Y69" s="202" t="b">
        <f>'July 24 CMS Full'!Y20='April 24 CMS Full'!Y20</f>
        <v>1</v>
      </c>
      <c r="Z69" s="208" t="b">
        <f>'July 24 CMS Full'!Z20='April 24 CMS Full'!Z20</f>
        <v>1</v>
      </c>
      <c r="AA69" s="210" t="b">
        <f>'July 24 CMS Full'!AA20='April 24 CMS Full'!AA20</f>
        <v>1</v>
      </c>
      <c r="AB69" s="208" t="b">
        <f>'July 24 CMS Full'!AB20='April 24 CMS Full'!AB20</f>
        <v>1</v>
      </c>
      <c r="AC69" s="170">
        <v>16</v>
      </c>
    </row>
    <row r="70" spans="1:29" x14ac:dyDescent="0.25">
      <c r="A70" s="193" t="b">
        <f>'July 24 CMS Full'!A21='April 24 CMS Full'!A21</f>
        <v>1</v>
      </c>
      <c r="B70" s="194" t="b">
        <f>'July 24 CMS Full'!B21='April 24 CMS Full'!B21</f>
        <v>1</v>
      </c>
      <c r="C70" s="195" t="b">
        <f>'July 24 CMS Full'!C21='April 24 CMS Full'!C21</f>
        <v>1</v>
      </c>
      <c r="D70" s="195" t="b">
        <f>'July 24 CMS Full'!D21='April 24 CMS Full'!D21</f>
        <v>1</v>
      </c>
      <c r="E70" s="196" t="b">
        <f>'July 24 CMS Full'!E21='April 24 CMS Full'!E21</f>
        <v>1</v>
      </c>
      <c r="F70" s="206" t="b">
        <f>'July 24 CMS Full'!F21='April 24 CMS Full'!F21</f>
        <v>1</v>
      </c>
      <c r="G70" s="207" t="b">
        <f>'July 24 CMS Full'!G21='April 24 CMS Full'!G21</f>
        <v>1</v>
      </c>
      <c r="H70" s="198" t="b">
        <f>'July 24 CMS Full'!H21='April 24 CMS Full'!H21</f>
        <v>1</v>
      </c>
      <c r="I70" s="198" t="b">
        <f>'July 24 CMS Full'!I21='April 24 CMS Full'!I21</f>
        <v>1</v>
      </c>
      <c r="J70" s="198" t="b">
        <f>'July 24 CMS Full'!J21='April 24 CMS Full'!J21</f>
        <v>1</v>
      </c>
      <c r="K70" s="198" t="b">
        <f>'July 24 CMS Full'!K21='April 24 CMS Full'!K21</f>
        <v>1</v>
      </c>
      <c r="L70" s="207" t="b">
        <f>'July 24 CMS Full'!L21='April 24 CMS Full'!L21</f>
        <v>1</v>
      </c>
      <c r="M70" s="200" t="b">
        <f>'July 24 CMS Full'!M21='April 24 CMS Full'!M21</f>
        <v>1</v>
      </c>
      <c r="N70" s="200" t="b">
        <f>'July 24 CMS Full'!N21='April 24 CMS Full'!N21</f>
        <v>1</v>
      </c>
      <c r="O70" s="200" t="b">
        <f>'July 24 CMS Full'!O21='April 24 CMS Full'!O21</f>
        <v>1</v>
      </c>
      <c r="P70" s="200" t="b">
        <f>'July 24 CMS Full'!P21='April 24 CMS Full'!P21</f>
        <v>0</v>
      </c>
      <c r="Q70" s="200" t="b">
        <f>'July 24 CMS Full'!Q21='April 24 CMS Full'!Q21</f>
        <v>0</v>
      </c>
      <c r="R70" s="200" t="b">
        <f>'July 24 CMS Full'!R21='April 24 CMS Full'!R21</f>
        <v>0</v>
      </c>
      <c r="S70" s="201" t="b">
        <f>'July 24 CMS Full'!S21='April 24 CMS Full'!S21</f>
        <v>0</v>
      </c>
      <c r="T70" s="200" t="b">
        <f>'July 24 CMS Full'!T21='April 24 CMS Full'!T21</f>
        <v>1</v>
      </c>
      <c r="U70" s="200" t="b">
        <f>'July 24 CMS Full'!U21='April 24 CMS Full'!U21</f>
        <v>1</v>
      </c>
      <c r="V70" s="200" t="b">
        <f>'July 24 CMS Full'!V21='April 24 CMS Full'!V21</f>
        <v>1</v>
      </c>
      <c r="W70" s="200" t="b">
        <f>'July 24 CMS Full'!W21='April 24 CMS Full'!W21</f>
        <v>1</v>
      </c>
      <c r="X70" s="201" t="b">
        <f>'July 24 CMS Full'!X21='April 24 CMS Full'!X21</f>
        <v>1</v>
      </c>
      <c r="Y70" s="202" t="b">
        <f>'July 24 CMS Full'!Y21='April 24 CMS Full'!Y21</f>
        <v>1</v>
      </c>
      <c r="Z70" s="208" t="b">
        <f>'July 24 CMS Full'!Z21='April 24 CMS Full'!Z21</f>
        <v>1</v>
      </c>
      <c r="AA70" s="210" t="b">
        <f>'July 24 CMS Full'!AA21='April 24 CMS Full'!AA21</f>
        <v>1</v>
      </c>
      <c r="AB70" s="208" t="b">
        <f>'July 24 CMS Full'!AB21='April 24 CMS Full'!AB21</f>
        <v>1</v>
      </c>
      <c r="AC70" s="170">
        <v>17</v>
      </c>
    </row>
    <row r="71" spans="1:29" x14ac:dyDescent="0.25">
      <c r="A71" s="193" t="b">
        <f>'July 24 CMS Full'!A22='April 24 CMS Full'!A22</f>
        <v>1</v>
      </c>
      <c r="B71" s="194" t="b">
        <f>'July 24 CMS Full'!B22='April 24 CMS Full'!B22</f>
        <v>1</v>
      </c>
      <c r="C71" s="195" t="b">
        <f>'July 24 CMS Full'!C22='April 24 CMS Full'!C22</f>
        <v>1</v>
      </c>
      <c r="D71" s="195" t="b">
        <f>'July 24 CMS Full'!D22='April 24 CMS Full'!D22</f>
        <v>1</v>
      </c>
      <c r="E71" s="205" t="b">
        <f>'July 24 CMS Full'!E22='April 24 CMS Full'!E22</f>
        <v>1</v>
      </c>
      <c r="F71" s="206" t="b">
        <f>'July 24 CMS Full'!F22='April 24 CMS Full'!F22</f>
        <v>1</v>
      </c>
      <c r="G71" s="207" t="b">
        <f>'July 24 CMS Full'!G22='April 24 CMS Full'!G22</f>
        <v>1</v>
      </c>
      <c r="H71" s="198" t="b">
        <f>'July 24 CMS Full'!H22='April 24 CMS Full'!H22</f>
        <v>1</v>
      </c>
      <c r="I71" s="198" t="b">
        <f>'July 24 CMS Full'!I22='April 24 CMS Full'!I22</f>
        <v>1</v>
      </c>
      <c r="J71" s="198" t="b">
        <f>'July 24 CMS Full'!J22='April 24 CMS Full'!J22</f>
        <v>1</v>
      </c>
      <c r="K71" s="198" t="b">
        <f>'July 24 CMS Full'!K22='April 24 CMS Full'!K22</f>
        <v>1</v>
      </c>
      <c r="L71" s="207" t="b">
        <f>'July 24 CMS Full'!L22='April 24 CMS Full'!L22</f>
        <v>1</v>
      </c>
      <c r="M71" s="200" t="b">
        <f>'July 24 CMS Full'!M22='April 24 CMS Full'!M22</f>
        <v>1</v>
      </c>
      <c r="N71" s="200" t="b">
        <f>'July 24 CMS Full'!N22='April 24 CMS Full'!N22</f>
        <v>1</v>
      </c>
      <c r="O71" s="200" t="b">
        <f>'July 24 CMS Full'!O22='April 24 CMS Full'!O22</f>
        <v>1</v>
      </c>
      <c r="P71" s="200" t="b">
        <f>'July 24 CMS Full'!P22='April 24 CMS Full'!P22</f>
        <v>0</v>
      </c>
      <c r="Q71" s="200" t="b">
        <f>'July 24 CMS Full'!Q22='April 24 CMS Full'!Q22</f>
        <v>0</v>
      </c>
      <c r="R71" s="200" t="b">
        <f>'July 24 CMS Full'!R22='April 24 CMS Full'!R22</f>
        <v>0</v>
      </c>
      <c r="S71" s="201" t="b">
        <f>'July 24 CMS Full'!S22='April 24 CMS Full'!S22</f>
        <v>0</v>
      </c>
      <c r="T71" s="200" t="b">
        <f>'July 24 CMS Full'!T22='April 24 CMS Full'!T22</f>
        <v>1</v>
      </c>
      <c r="U71" s="200" t="b">
        <f>'July 24 CMS Full'!U22='April 24 CMS Full'!U22</f>
        <v>1</v>
      </c>
      <c r="V71" s="200" t="b">
        <f>'July 24 CMS Full'!V22='April 24 CMS Full'!V22</f>
        <v>1</v>
      </c>
      <c r="W71" s="200" t="b">
        <f>'July 24 CMS Full'!W22='April 24 CMS Full'!W22</f>
        <v>1</v>
      </c>
      <c r="X71" s="201" t="b">
        <f>'July 24 CMS Full'!X22='April 24 CMS Full'!X22</f>
        <v>1</v>
      </c>
      <c r="Y71" s="202" t="b">
        <f>'July 24 CMS Full'!Y22='April 24 CMS Full'!Y22</f>
        <v>1</v>
      </c>
      <c r="Z71" s="208" t="b">
        <f>'July 24 CMS Full'!Z22='April 24 CMS Full'!Z22</f>
        <v>1</v>
      </c>
      <c r="AA71" s="210" t="b">
        <f>'July 24 CMS Full'!AA22='April 24 CMS Full'!AA22</f>
        <v>1</v>
      </c>
      <c r="AB71" s="209" t="b">
        <f>'July 24 CMS Full'!AB22='April 24 CMS Full'!AB22</f>
        <v>1</v>
      </c>
      <c r="AC71" s="170">
        <v>18</v>
      </c>
    </row>
    <row r="72" spans="1:29" x14ac:dyDescent="0.25">
      <c r="A72" s="193" t="b">
        <f>'July 24 CMS Full'!A23='April 24 CMS Full'!A23</f>
        <v>1</v>
      </c>
      <c r="B72" s="194" t="b">
        <f>'July 24 CMS Full'!B23='April 24 CMS Full'!B23</f>
        <v>1</v>
      </c>
      <c r="C72" s="195" t="b">
        <f>'July 24 CMS Full'!C23='April 24 CMS Full'!C23</f>
        <v>1</v>
      </c>
      <c r="D72" s="195" t="b">
        <f>'July 24 CMS Full'!D23='April 24 CMS Full'!D23</f>
        <v>1</v>
      </c>
      <c r="E72" s="205" t="b">
        <f>'July 24 CMS Full'!E23='April 24 CMS Full'!E23</f>
        <v>1</v>
      </c>
      <c r="F72" s="206" t="b">
        <f>'July 24 CMS Full'!F23='April 24 CMS Full'!F23</f>
        <v>1</v>
      </c>
      <c r="G72" s="207" t="b">
        <f>'July 24 CMS Full'!G23='April 24 CMS Full'!G23</f>
        <v>1</v>
      </c>
      <c r="H72" s="198" t="b">
        <f>'July 24 CMS Full'!H23='April 24 CMS Full'!H23</f>
        <v>1</v>
      </c>
      <c r="I72" s="198" t="b">
        <f>'July 24 CMS Full'!I23='April 24 CMS Full'!I23</f>
        <v>1</v>
      </c>
      <c r="J72" s="198" t="b">
        <f>'July 24 CMS Full'!J23='April 24 CMS Full'!J23</f>
        <v>1</v>
      </c>
      <c r="K72" s="198" t="b">
        <f>'July 24 CMS Full'!K23='April 24 CMS Full'!K23</f>
        <v>1</v>
      </c>
      <c r="L72" s="207" t="b">
        <f>'July 24 CMS Full'!L23='April 24 CMS Full'!L23</f>
        <v>1</v>
      </c>
      <c r="M72" s="200" t="b">
        <f>'July 24 CMS Full'!M23='April 24 CMS Full'!M23</f>
        <v>1</v>
      </c>
      <c r="N72" s="200" t="b">
        <f>'July 24 CMS Full'!N23='April 24 CMS Full'!N23</f>
        <v>1</v>
      </c>
      <c r="O72" s="200" t="b">
        <f>'July 24 CMS Full'!O23='April 24 CMS Full'!O23</f>
        <v>1</v>
      </c>
      <c r="P72" s="200" t="b">
        <f>'July 24 CMS Full'!P23='April 24 CMS Full'!P23</f>
        <v>0</v>
      </c>
      <c r="Q72" s="200" t="b">
        <f>'July 24 CMS Full'!Q23='April 24 CMS Full'!Q23</f>
        <v>0</v>
      </c>
      <c r="R72" s="200" t="b">
        <f>'July 24 CMS Full'!R23='April 24 CMS Full'!R23</f>
        <v>0</v>
      </c>
      <c r="S72" s="201" t="b">
        <f>'July 24 CMS Full'!S23='April 24 CMS Full'!S23</f>
        <v>0</v>
      </c>
      <c r="T72" s="200" t="b">
        <f>'July 24 CMS Full'!T23='April 24 CMS Full'!T23</f>
        <v>1</v>
      </c>
      <c r="U72" s="200" t="b">
        <f>'July 24 CMS Full'!U23='April 24 CMS Full'!U23</f>
        <v>1</v>
      </c>
      <c r="V72" s="200" t="b">
        <f>'July 24 CMS Full'!V23='April 24 CMS Full'!V23</f>
        <v>1</v>
      </c>
      <c r="W72" s="200" t="b">
        <f>'July 24 CMS Full'!W23='April 24 CMS Full'!W23</f>
        <v>1</v>
      </c>
      <c r="X72" s="201" t="b">
        <f>'July 24 CMS Full'!X23='April 24 CMS Full'!X23</f>
        <v>1</v>
      </c>
      <c r="Y72" s="202" t="b">
        <f>'July 24 CMS Full'!Y23='April 24 CMS Full'!Y23</f>
        <v>1</v>
      </c>
      <c r="Z72" s="208" t="b">
        <f>'July 24 CMS Full'!Z23='April 24 CMS Full'!Z23</f>
        <v>1</v>
      </c>
      <c r="AA72" s="210" t="b">
        <f>'July 24 CMS Full'!AA23='April 24 CMS Full'!AA23</f>
        <v>1</v>
      </c>
      <c r="AB72" s="209" t="b">
        <f>'July 24 CMS Full'!AB23='April 24 CMS Full'!AB23</f>
        <v>1</v>
      </c>
      <c r="AC72" s="170">
        <v>19</v>
      </c>
    </row>
    <row r="73" spans="1:29" x14ac:dyDescent="0.25">
      <c r="A73" s="193" t="b">
        <f>'July 24 CMS Full'!A24='April 24 CMS Full'!A24</f>
        <v>1</v>
      </c>
      <c r="B73" s="194" t="b">
        <f>'July 24 CMS Full'!B24='April 24 CMS Full'!B24</f>
        <v>1</v>
      </c>
      <c r="C73" s="195" t="b">
        <f>'July 24 CMS Full'!C24='April 24 CMS Full'!C24</f>
        <v>1</v>
      </c>
      <c r="D73" s="195" t="b">
        <f>'July 24 CMS Full'!D24='April 24 CMS Full'!D24</f>
        <v>1</v>
      </c>
      <c r="E73" s="205" t="b">
        <f>'July 24 CMS Full'!E24='April 24 CMS Full'!E24</f>
        <v>1</v>
      </c>
      <c r="F73" s="206" t="b">
        <f>'July 24 CMS Full'!F24='April 24 CMS Full'!F24</f>
        <v>1</v>
      </c>
      <c r="G73" s="207" t="b">
        <f>'July 24 CMS Full'!G24='April 24 CMS Full'!G24</f>
        <v>1</v>
      </c>
      <c r="H73" s="198" t="b">
        <f>'July 24 CMS Full'!H24='April 24 CMS Full'!H24</f>
        <v>1</v>
      </c>
      <c r="I73" s="198" t="b">
        <f>'July 24 CMS Full'!I24='April 24 CMS Full'!I24</f>
        <v>1</v>
      </c>
      <c r="J73" s="198" t="b">
        <f>'July 24 CMS Full'!J24='April 24 CMS Full'!J24</f>
        <v>1</v>
      </c>
      <c r="K73" s="198" t="b">
        <f>'July 24 CMS Full'!K24='April 24 CMS Full'!K24</f>
        <v>1</v>
      </c>
      <c r="L73" s="207" t="b">
        <f>'July 24 CMS Full'!L24='April 24 CMS Full'!L24</f>
        <v>1</v>
      </c>
      <c r="M73" s="200" t="b">
        <f>'July 24 CMS Full'!M24='April 24 CMS Full'!M24</f>
        <v>1</v>
      </c>
      <c r="N73" s="200" t="b">
        <f>'July 24 CMS Full'!N24='April 24 CMS Full'!N24</f>
        <v>1</v>
      </c>
      <c r="O73" s="200" t="b">
        <f>'July 24 CMS Full'!O24='April 24 CMS Full'!O24</f>
        <v>1</v>
      </c>
      <c r="P73" s="200" t="b">
        <f>'July 24 CMS Full'!P24='April 24 CMS Full'!P24</f>
        <v>0</v>
      </c>
      <c r="Q73" s="200" t="b">
        <f>'July 24 CMS Full'!Q24='April 24 CMS Full'!Q24</f>
        <v>0</v>
      </c>
      <c r="R73" s="200" t="b">
        <f>'July 24 CMS Full'!R24='April 24 CMS Full'!R24</f>
        <v>0</v>
      </c>
      <c r="S73" s="201" t="b">
        <f>'July 24 CMS Full'!S24='April 24 CMS Full'!S24</f>
        <v>0</v>
      </c>
      <c r="T73" s="200" t="b">
        <f>'July 24 CMS Full'!T24='April 24 CMS Full'!T24</f>
        <v>1</v>
      </c>
      <c r="U73" s="200" t="b">
        <f>'July 24 CMS Full'!U24='April 24 CMS Full'!U24</f>
        <v>1</v>
      </c>
      <c r="V73" s="200" t="b">
        <f>'July 24 CMS Full'!V24='April 24 CMS Full'!V24</f>
        <v>1</v>
      </c>
      <c r="W73" s="200" t="b">
        <f>'July 24 CMS Full'!W24='April 24 CMS Full'!W24</f>
        <v>1</v>
      </c>
      <c r="X73" s="201" t="b">
        <f>'July 24 CMS Full'!X24='April 24 CMS Full'!X24</f>
        <v>1</v>
      </c>
      <c r="Y73" s="202" t="b">
        <f>'July 24 CMS Full'!Y24='April 24 CMS Full'!Y24</f>
        <v>1</v>
      </c>
      <c r="Z73" s="208" t="b">
        <f>'July 24 CMS Full'!Z24='April 24 CMS Full'!Z24</f>
        <v>1</v>
      </c>
      <c r="AA73" s="210" t="b">
        <f>'July 24 CMS Full'!AA24='April 24 CMS Full'!AA24</f>
        <v>1</v>
      </c>
      <c r="AB73" s="208" t="b">
        <f>'July 24 CMS Full'!AB24='April 24 CMS Full'!AB24</f>
        <v>1</v>
      </c>
      <c r="AC73" s="170">
        <v>20</v>
      </c>
    </row>
    <row r="74" spans="1:29" x14ac:dyDescent="0.25">
      <c r="A74" s="193" t="b">
        <f>'July 24 CMS Full'!A25='April 24 CMS Full'!A25</f>
        <v>1</v>
      </c>
      <c r="B74" s="194" t="b">
        <f>'July 24 CMS Full'!B25='April 24 CMS Full'!B25</f>
        <v>1</v>
      </c>
      <c r="C74" s="195" t="b">
        <f>'July 24 CMS Full'!C25='April 24 CMS Full'!C25</f>
        <v>1</v>
      </c>
      <c r="D74" s="195" t="b">
        <f>'July 24 CMS Full'!D25='April 24 CMS Full'!D25</f>
        <v>1</v>
      </c>
      <c r="E74" s="205" t="b">
        <f>'July 24 CMS Full'!E25='April 24 CMS Full'!E25</f>
        <v>1</v>
      </c>
      <c r="F74" s="206" t="b">
        <f>'July 24 CMS Full'!F25='April 24 CMS Full'!F25</f>
        <v>1</v>
      </c>
      <c r="G74" s="207" t="b">
        <f>'July 24 CMS Full'!G25='April 24 CMS Full'!G25</f>
        <v>1</v>
      </c>
      <c r="H74" s="198" t="b">
        <f>'July 24 CMS Full'!H25='April 24 CMS Full'!H25</f>
        <v>1</v>
      </c>
      <c r="I74" s="198" t="b">
        <f>'July 24 CMS Full'!I25='April 24 CMS Full'!I25</f>
        <v>1</v>
      </c>
      <c r="J74" s="198" t="b">
        <f>'July 24 CMS Full'!J25='April 24 CMS Full'!J25</f>
        <v>1</v>
      </c>
      <c r="K74" s="198" t="b">
        <f>'July 24 CMS Full'!K25='April 24 CMS Full'!K25</f>
        <v>1</v>
      </c>
      <c r="L74" s="207" t="b">
        <f>'July 24 CMS Full'!L25='April 24 CMS Full'!L25</f>
        <v>1</v>
      </c>
      <c r="M74" s="200" t="b">
        <f>'July 24 CMS Full'!M25='April 24 CMS Full'!M25</f>
        <v>1</v>
      </c>
      <c r="N74" s="200" t="b">
        <f>'July 24 CMS Full'!N25='April 24 CMS Full'!N25</f>
        <v>1</v>
      </c>
      <c r="O74" s="200" t="b">
        <f>'July 24 CMS Full'!O25='April 24 CMS Full'!O25</f>
        <v>1</v>
      </c>
      <c r="P74" s="200" t="b">
        <f>'July 24 CMS Full'!P25='April 24 CMS Full'!P25</f>
        <v>0</v>
      </c>
      <c r="Q74" s="200" t="b">
        <f>'July 24 CMS Full'!Q25='April 24 CMS Full'!Q25</f>
        <v>0</v>
      </c>
      <c r="R74" s="200" t="b">
        <f>'July 24 CMS Full'!R25='April 24 CMS Full'!R25</f>
        <v>0</v>
      </c>
      <c r="S74" s="201" t="b">
        <f>'July 24 CMS Full'!S25='April 24 CMS Full'!S25</f>
        <v>0</v>
      </c>
      <c r="T74" s="200" t="b">
        <f>'July 24 CMS Full'!T25='April 24 CMS Full'!T25</f>
        <v>1</v>
      </c>
      <c r="U74" s="200" t="b">
        <f>'July 24 CMS Full'!U25='April 24 CMS Full'!U25</f>
        <v>1</v>
      </c>
      <c r="V74" s="200" t="b">
        <f>'July 24 CMS Full'!V25='April 24 CMS Full'!V25</f>
        <v>1</v>
      </c>
      <c r="W74" s="200" t="b">
        <f>'July 24 CMS Full'!W25='April 24 CMS Full'!W25</f>
        <v>1</v>
      </c>
      <c r="X74" s="201" t="b">
        <f>'July 24 CMS Full'!X25='April 24 CMS Full'!X25</f>
        <v>1</v>
      </c>
      <c r="Y74" s="202" t="b">
        <f>'July 24 CMS Full'!Y25='April 24 CMS Full'!Y25</f>
        <v>1</v>
      </c>
      <c r="Z74" s="208" t="b">
        <f>'July 24 CMS Full'!Z25='April 24 CMS Full'!Z25</f>
        <v>1</v>
      </c>
      <c r="AA74" s="210" t="b">
        <f>'July 24 CMS Full'!AA25='April 24 CMS Full'!AA25</f>
        <v>1</v>
      </c>
      <c r="AB74" s="209" t="b">
        <f>'July 24 CMS Full'!AB25='April 24 CMS Full'!AB25</f>
        <v>1</v>
      </c>
      <c r="AC74" s="170">
        <v>21</v>
      </c>
    </row>
    <row r="75" spans="1:29" x14ac:dyDescent="0.25">
      <c r="A75" s="193" t="b">
        <f>'July 24 CMS Full'!A26='April 24 CMS Full'!A26</f>
        <v>1</v>
      </c>
      <c r="B75" s="214" t="b">
        <f>'July 24 CMS Full'!B26='April 24 CMS Full'!B26</f>
        <v>1</v>
      </c>
      <c r="C75" s="195" t="b">
        <f>'July 24 CMS Full'!C26='April 24 CMS Full'!C26</f>
        <v>1</v>
      </c>
      <c r="D75" s="215" t="b">
        <f>'July 24 CMS Full'!D26='April 24 CMS Full'!D26</f>
        <v>1</v>
      </c>
      <c r="E75" s="205" t="b">
        <f>'July 24 CMS Full'!E26='April 24 CMS Full'!E26</f>
        <v>1</v>
      </c>
      <c r="F75" s="216" t="b">
        <f>'July 24 CMS Full'!F26='April 24 CMS Full'!F26</f>
        <v>1</v>
      </c>
      <c r="G75" s="217" t="b">
        <f>'July 24 CMS Full'!G26='April 24 CMS Full'!G26</f>
        <v>1</v>
      </c>
      <c r="H75" s="216" t="b">
        <f>'July 24 CMS Full'!H26='April 24 CMS Full'!H26</f>
        <v>1</v>
      </c>
      <c r="I75" s="216" t="b">
        <f>'July 24 CMS Full'!I26='April 24 CMS Full'!I26</f>
        <v>1</v>
      </c>
      <c r="J75" s="216" t="b">
        <f>'July 24 CMS Full'!J26='April 24 CMS Full'!J26</f>
        <v>1</v>
      </c>
      <c r="K75" s="216" t="b">
        <f>'July 24 CMS Full'!K26='April 24 CMS Full'!K26</f>
        <v>1</v>
      </c>
      <c r="L75" s="218" t="b">
        <f>'July 24 CMS Full'!L26='April 24 CMS Full'!L26</f>
        <v>1</v>
      </c>
      <c r="M75" s="200" t="b">
        <f>'July 24 CMS Full'!M26='April 24 CMS Full'!M26</f>
        <v>1</v>
      </c>
      <c r="N75" s="200" t="b">
        <f>'July 24 CMS Full'!N26='April 24 CMS Full'!N26</f>
        <v>1</v>
      </c>
      <c r="O75" s="200" t="b">
        <f>'July 24 CMS Full'!O26='April 24 CMS Full'!O26</f>
        <v>1</v>
      </c>
      <c r="P75" s="200" t="b">
        <f>'July 24 CMS Full'!P26='April 24 CMS Full'!P26</f>
        <v>0</v>
      </c>
      <c r="Q75" s="200" t="b">
        <f>'July 24 CMS Full'!Q26='April 24 CMS Full'!Q26</f>
        <v>0</v>
      </c>
      <c r="R75" s="200" t="b">
        <f>'July 24 CMS Full'!R26='April 24 CMS Full'!R26</f>
        <v>0</v>
      </c>
      <c r="S75" s="201" t="b">
        <f>'July 24 CMS Full'!S26='April 24 CMS Full'!S26</f>
        <v>0</v>
      </c>
      <c r="T75" s="200" t="b">
        <f>'July 24 CMS Full'!T26='April 24 CMS Full'!T26</f>
        <v>1</v>
      </c>
      <c r="U75" s="200" t="b">
        <f>'July 24 CMS Full'!U26='April 24 CMS Full'!U26</f>
        <v>1</v>
      </c>
      <c r="V75" s="200" t="b">
        <f>'July 24 CMS Full'!V26='April 24 CMS Full'!V26</f>
        <v>1</v>
      </c>
      <c r="W75" s="200" t="b">
        <f>'July 24 CMS Full'!W26='April 24 CMS Full'!W26</f>
        <v>1</v>
      </c>
      <c r="X75" s="201" t="b">
        <f>'July 24 CMS Full'!X26='April 24 CMS Full'!X26</f>
        <v>1</v>
      </c>
      <c r="Y75" s="202" t="b">
        <f>'July 24 CMS Full'!Y26='April 24 CMS Full'!Y26</f>
        <v>1</v>
      </c>
      <c r="Z75" s="200" t="b">
        <f>'July 24 CMS Full'!Z26='April 24 CMS Full'!Z26</f>
        <v>1</v>
      </c>
      <c r="AA75" s="210" t="b">
        <f>'July 24 CMS Full'!AA26='April 24 CMS Full'!AA26</f>
        <v>1</v>
      </c>
      <c r="AB75" s="208" t="b">
        <f>'July 24 CMS Full'!AB26='April 24 CMS Full'!AB26</f>
        <v>1</v>
      </c>
      <c r="AC75" s="170">
        <v>22</v>
      </c>
    </row>
    <row r="76" spans="1:29" x14ac:dyDescent="0.25">
      <c r="A76" s="193" t="b">
        <f>'July 24 CMS Full'!A27='April 24 CMS Full'!A27</f>
        <v>1</v>
      </c>
      <c r="B76" s="194" t="b">
        <f>'July 24 CMS Full'!B27='April 24 CMS Full'!B27</f>
        <v>1</v>
      </c>
      <c r="C76" s="195" t="b">
        <f>'July 24 CMS Full'!C27='April 24 CMS Full'!C27</f>
        <v>1</v>
      </c>
      <c r="D76" s="215" t="b">
        <f>'July 24 CMS Full'!D27='April 24 CMS Full'!D27</f>
        <v>1</v>
      </c>
      <c r="E76" s="205" t="b">
        <f>'July 24 CMS Full'!E27='April 24 CMS Full'!E27</f>
        <v>1</v>
      </c>
      <c r="F76" s="216" t="b">
        <f>'July 24 CMS Full'!F27='April 24 CMS Full'!F27</f>
        <v>1</v>
      </c>
      <c r="G76" s="216" t="b">
        <f>'July 24 CMS Full'!G27='April 24 CMS Full'!G27</f>
        <v>1</v>
      </c>
      <c r="H76" s="216" t="b">
        <f>'July 24 CMS Full'!H27='April 24 CMS Full'!H27</f>
        <v>1</v>
      </c>
      <c r="I76" s="216" t="b">
        <f>'July 24 CMS Full'!I27='April 24 CMS Full'!I27</f>
        <v>1</v>
      </c>
      <c r="J76" s="216" t="b">
        <f>'July 24 CMS Full'!J27='April 24 CMS Full'!J27</f>
        <v>1</v>
      </c>
      <c r="K76" s="216" t="b">
        <f>'July 24 CMS Full'!K27='April 24 CMS Full'!K27</f>
        <v>1</v>
      </c>
      <c r="L76" s="201" t="b">
        <f>'July 24 CMS Full'!L27='April 24 CMS Full'!L27</f>
        <v>1</v>
      </c>
      <c r="M76" s="200" t="b">
        <f>'July 24 CMS Full'!M27='April 24 CMS Full'!M27</f>
        <v>1</v>
      </c>
      <c r="N76" s="200" t="b">
        <f>'July 24 CMS Full'!N27='April 24 CMS Full'!N27</f>
        <v>1</v>
      </c>
      <c r="O76" s="200" t="b">
        <f>'July 24 CMS Full'!O27='April 24 CMS Full'!O27</f>
        <v>1</v>
      </c>
      <c r="P76" s="200" t="b">
        <f>'July 24 CMS Full'!P27='April 24 CMS Full'!P27</f>
        <v>0</v>
      </c>
      <c r="Q76" s="200" t="b">
        <f>'July 24 CMS Full'!Q27='April 24 CMS Full'!Q27</f>
        <v>0</v>
      </c>
      <c r="R76" s="200" t="b">
        <f>'July 24 CMS Full'!R27='April 24 CMS Full'!R27</f>
        <v>0</v>
      </c>
      <c r="S76" s="201" t="b">
        <f>'July 24 CMS Full'!S27='April 24 CMS Full'!S27</f>
        <v>0</v>
      </c>
      <c r="T76" s="200" t="b">
        <f>'July 24 CMS Full'!T27='April 24 CMS Full'!T27</f>
        <v>1</v>
      </c>
      <c r="U76" s="200" t="b">
        <f>'July 24 CMS Full'!U27='April 24 CMS Full'!U27</f>
        <v>1</v>
      </c>
      <c r="V76" s="200" t="b">
        <f>'July 24 CMS Full'!V27='April 24 CMS Full'!V27</f>
        <v>1</v>
      </c>
      <c r="W76" s="200" t="b">
        <f>'July 24 CMS Full'!W27='April 24 CMS Full'!W27</f>
        <v>1</v>
      </c>
      <c r="X76" s="201" t="b">
        <f>'July 24 CMS Full'!X27='April 24 CMS Full'!X27</f>
        <v>1</v>
      </c>
      <c r="Y76" s="202" t="b">
        <f>'July 24 CMS Full'!Y27='April 24 CMS Full'!Y27</f>
        <v>1</v>
      </c>
      <c r="Z76" s="200" t="b">
        <f>'July 24 CMS Full'!Z27='April 24 CMS Full'!Z27</f>
        <v>1</v>
      </c>
      <c r="AA76" s="210" t="b">
        <f>'July 24 CMS Full'!AA27='April 24 CMS Full'!AA27</f>
        <v>1</v>
      </c>
      <c r="AB76" s="219" t="b">
        <f>'July 24 CMS Full'!AB27='April 24 CMS Full'!AB27</f>
        <v>1</v>
      </c>
      <c r="AC76" s="170">
        <v>23</v>
      </c>
    </row>
    <row r="77" spans="1:29" x14ac:dyDescent="0.25">
      <c r="A77" s="193" t="b">
        <f>'July 24 CMS Full'!A28='April 24 CMS Full'!A28</f>
        <v>1</v>
      </c>
      <c r="B77" s="214" t="b">
        <f>'July 24 CMS Full'!B28='April 24 CMS Full'!B28</f>
        <v>1</v>
      </c>
      <c r="C77" s="215" t="b">
        <f>'July 24 CMS Full'!C28='April 24 CMS Full'!C28</f>
        <v>1</v>
      </c>
      <c r="D77" s="215" t="b">
        <f>'July 24 CMS Full'!D28='April 24 CMS Full'!D28</f>
        <v>1</v>
      </c>
      <c r="E77" s="205" t="b">
        <f>'July 24 CMS Full'!E28='April 24 CMS Full'!E28</f>
        <v>0</v>
      </c>
      <c r="F77" s="216" t="b">
        <f>'July 24 CMS Full'!F28='April 24 CMS Full'!F28</f>
        <v>1</v>
      </c>
      <c r="G77" s="216" t="b">
        <f>'July 24 CMS Full'!G28='April 24 CMS Full'!G28</f>
        <v>1</v>
      </c>
      <c r="H77" s="216" t="b">
        <f>'July 24 CMS Full'!H28='April 24 CMS Full'!H28</f>
        <v>1</v>
      </c>
      <c r="I77" s="216" t="b">
        <f>'July 24 CMS Full'!I28='April 24 CMS Full'!I28</f>
        <v>1</v>
      </c>
      <c r="J77" s="216" t="b">
        <f>'July 24 CMS Full'!J28='April 24 CMS Full'!J28</f>
        <v>1</v>
      </c>
      <c r="K77" s="216" t="b">
        <f>'July 24 CMS Full'!K28='April 24 CMS Full'!K28</f>
        <v>1</v>
      </c>
      <c r="L77" s="201" t="b">
        <f>'July 24 CMS Full'!L28='April 24 CMS Full'!L28</f>
        <v>1</v>
      </c>
      <c r="M77" s="200" t="b">
        <f>'July 24 CMS Full'!M28='April 24 CMS Full'!M28</f>
        <v>1</v>
      </c>
      <c r="N77" s="200" t="b">
        <f>'July 24 CMS Full'!N28='April 24 CMS Full'!N28</f>
        <v>1</v>
      </c>
      <c r="O77" s="200" t="b">
        <f>'July 24 CMS Full'!O28='April 24 CMS Full'!O28</f>
        <v>1</v>
      </c>
      <c r="P77" s="200" t="b">
        <f>'July 24 CMS Full'!P28='April 24 CMS Full'!P28</f>
        <v>1</v>
      </c>
      <c r="Q77" s="200" t="b">
        <f>'July 24 CMS Full'!Q28='April 24 CMS Full'!Q28</f>
        <v>1</v>
      </c>
      <c r="R77" s="200" t="b">
        <f>'July 24 CMS Full'!R28='April 24 CMS Full'!R28</f>
        <v>1</v>
      </c>
      <c r="S77" s="201" t="b">
        <f>'July 24 CMS Full'!S28='April 24 CMS Full'!S28</f>
        <v>1</v>
      </c>
      <c r="T77" s="200" t="b">
        <f>'July 24 CMS Full'!T28='April 24 CMS Full'!T28</f>
        <v>0</v>
      </c>
      <c r="U77" s="200" t="b">
        <f>'July 24 CMS Full'!U28='April 24 CMS Full'!U28</f>
        <v>0</v>
      </c>
      <c r="V77" s="200" t="b">
        <f>'July 24 CMS Full'!V28='April 24 CMS Full'!V28</f>
        <v>0</v>
      </c>
      <c r="W77" s="200" t="b">
        <f>'July 24 CMS Full'!W28='April 24 CMS Full'!W28</f>
        <v>1</v>
      </c>
      <c r="X77" s="201" t="b">
        <f>'July 24 CMS Full'!X28='April 24 CMS Full'!X28</f>
        <v>0</v>
      </c>
      <c r="Y77" s="202" t="b">
        <f>'July 24 CMS Full'!Y28='April 24 CMS Full'!Y28</f>
        <v>1</v>
      </c>
      <c r="Z77" s="200" t="b">
        <f>'July 24 CMS Full'!Z28='April 24 CMS Full'!Z28</f>
        <v>0</v>
      </c>
      <c r="AA77" s="210" t="b">
        <f>'July 24 CMS Full'!AA28='April 24 CMS Full'!AA28</f>
        <v>0</v>
      </c>
      <c r="AB77" s="204" t="b">
        <f>'July 24 CMS Full'!AB28='April 24 CMS Full'!AB28</f>
        <v>1</v>
      </c>
      <c r="AC77" s="170">
        <v>24</v>
      </c>
    </row>
    <row r="78" spans="1:29" x14ac:dyDescent="0.25">
      <c r="A78" s="193" t="b">
        <f>'July 24 CMS Full'!A29='April 24 CMS Full'!A29</f>
        <v>1</v>
      </c>
      <c r="B78" s="214" t="b">
        <f>'July 24 CMS Full'!B29='April 24 CMS Full'!B29</f>
        <v>1</v>
      </c>
      <c r="C78" s="215" t="b">
        <f>'July 24 CMS Full'!C29='April 24 CMS Full'!C29</f>
        <v>1</v>
      </c>
      <c r="D78" s="215" t="b">
        <f>'July 24 CMS Full'!D29='April 24 CMS Full'!D29</f>
        <v>1</v>
      </c>
      <c r="E78" s="196" t="b">
        <f>'July 24 CMS Full'!E29='April 24 CMS Full'!E29</f>
        <v>1</v>
      </c>
      <c r="F78" s="216" t="b">
        <f>'July 24 CMS Full'!F29='April 24 CMS Full'!F29</f>
        <v>1</v>
      </c>
      <c r="G78" s="216" t="b">
        <f>'July 24 CMS Full'!G29='April 24 CMS Full'!G29</f>
        <v>1</v>
      </c>
      <c r="H78" s="216" t="b">
        <f>'July 24 CMS Full'!H29='April 24 CMS Full'!H29</f>
        <v>1</v>
      </c>
      <c r="I78" s="216" t="b">
        <f>'July 24 CMS Full'!I29='April 24 CMS Full'!I29</f>
        <v>1</v>
      </c>
      <c r="J78" s="216" t="b">
        <f>'July 24 CMS Full'!J29='April 24 CMS Full'!J29</f>
        <v>1</v>
      </c>
      <c r="K78" s="216" t="b">
        <f>'July 24 CMS Full'!K29='April 24 CMS Full'!K29</f>
        <v>1</v>
      </c>
      <c r="L78" s="201" t="b">
        <f>'July 24 CMS Full'!L29='April 24 CMS Full'!L29</f>
        <v>1</v>
      </c>
      <c r="M78" s="200" t="b">
        <f>'July 24 CMS Full'!M29='April 24 CMS Full'!M29</f>
        <v>1</v>
      </c>
      <c r="N78" s="200" t="b">
        <f>'July 24 CMS Full'!N29='April 24 CMS Full'!N29</f>
        <v>1</v>
      </c>
      <c r="O78" s="200" t="b">
        <f>'July 24 CMS Full'!O29='April 24 CMS Full'!O29</f>
        <v>1</v>
      </c>
      <c r="P78" s="200" t="b">
        <f>'July 24 CMS Full'!P29='April 24 CMS Full'!P29</f>
        <v>0</v>
      </c>
      <c r="Q78" s="200" t="b">
        <f>'July 24 CMS Full'!Q29='April 24 CMS Full'!Q29</f>
        <v>0</v>
      </c>
      <c r="R78" s="200" t="b">
        <f>'July 24 CMS Full'!R29='April 24 CMS Full'!R29</f>
        <v>0</v>
      </c>
      <c r="S78" s="201" t="b">
        <f>'July 24 CMS Full'!S29='April 24 CMS Full'!S29</f>
        <v>0</v>
      </c>
      <c r="T78" s="200" t="b">
        <f>'July 24 CMS Full'!T29='April 24 CMS Full'!T29</f>
        <v>1</v>
      </c>
      <c r="U78" s="200" t="b">
        <f>'July 24 CMS Full'!U29='April 24 CMS Full'!U29</f>
        <v>1</v>
      </c>
      <c r="V78" s="200" t="b">
        <f>'July 24 CMS Full'!V29='April 24 CMS Full'!V29</f>
        <v>1</v>
      </c>
      <c r="W78" s="200" t="b">
        <f>'July 24 CMS Full'!W29='April 24 CMS Full'!W29</f>
        <v>1</v>
      </c>
      <c r="X78" s="201" t="b">
        <f>'July 24 CMS Full'!X29='April 24 CMS Full'!X29</f>
        <v>1</v>
      </c>
      <c r="Y78" s="202" t="b">
        <f>'July 24 CMS Full'!Y29='April 24 CMS Full'!Y29</f>
        <v>1</v>
      </c>
      <c r="Z78" s="200" t="b">
        <f>'July 24 CMS Full'!Z29='April 24 CMS Full'!Z29</f>
        <v>1</v>
      </c>
      <c r="AA78" s="210" t="b">
        <f>'July 24 CMS Full'!AA29='April 24 CMS Full'!AA29</f>
        <v>1</v>
      </c>
      <c r="AB78" s="209" t="b">
        <f>'July 24 CMS Full'!AB29='April 24 CMS Full'!AB29</f>
        <v>1</v>
      </c>
      <c r="AC78" s="170">
        <v>25</v>
      </c>
    </row>
    <row r="79" spans="1:29" x14ac:dyDescent="0.25">
      <c r="A79" s="193" t="b">
        <f>'July 24 CMS Full'!A30='April 24 CMS Full'!A30</f>
        <v>1</v>
      </c>
      <c r="B79" s="214" t="b">
        <f>'July 24 CMS Full'!B30='April 24 CMS Full'!B30</f>
        <v>1</v>
      </c>
      <c r="C79" s="195" t="b">
        <f>'July 24 CMS Full'!C30='April 24 CMS Full'!C30</f>
        <v>1</v>
      </c>
      <c r="D79" s="215" t="b">
        <f>'July 24 CMS Full'!D30='April 24 CMS Full'!D30</f>
        <v>1</v>
      </c>
      <c r="E79" s="205" t="b">
        <f>'July 24 CMS Full'!E30='April 24 CMS Full'!E30</f>
        <v>1</v>
      </c>
      <c r="F79" s="216" t="b">
        <f>'July 24 CMS Full'!F30='April 24 CMS Full'!F30</f>
        <v>1</v>
      </c>
      <c r="G79" s="216" t="b">
        <f>'July 24 CMS Full'!G30='April 24 CMS Full'!G30</f>
        <v>1</v>
      </c>
      <c r="H79" s="216" t="b">
        <f>'July 24 CMS Full'!H30='April 24 CMS Full'!H30</f>
        <v>1</v>
      </c>
      <c r="I79" s="216" t="b">
        <f>'July 24 CMS Full'!I30='April 24 CMS Full'!I30</f>
        <v>1</v>
      </c>
      <c r="J79" s="216" t="b">
        <f>'July 24 CMS Full'!J30='April 24 CMS Full'!J30</f>
        <v>1</v>
      </c>
      <c r="K79" s="216" t="b">
        <f>'July 24 CMS Full'!K30='April 24 CMS Full'!K30</f>
        <v>1</v>
      </c>
      <c r="L79" s="201" t="b">
        <f>'July 24 CMS Full'!L30='April 24 CMS Full'!L30</f>
        <v>1</v>
      </c>
      <c r="M79" s="200" t="b">
        <f>'July 24 CMS Full'!M30='April 24 CMS Full'!M30</f>
        <v>1</v>
      </c>
      <c r="N79" s="200" t="b">
        <f>'July 24 CMS Full'!N30='April 24 CMS Full'!N30</f>
        <v>1</v>
      </c>
      <c r="O79" s="200" t="b">
        <f>'July 24 CMS Full'!O30='April 24 CMS Full'!O30</f>
        <v>1</v>
      </c>
      <c r="P79" s="200" t="b">
        <f>'July 24 CMS Full'!P30='April 24 CMS Full'!P30</f>
        <v>1</v>
      </c>
      <c r="Q79" s="200" t="b">
        <f>'July 24 CMS Full'!Q30='April 24 CMS Full'!Q30</f>
        <v>1</v>
      </c>
      <c r="R79" s="200" t="b">
        <f>'July 24 CMS Full'!R30='April 24 CMS Full'!R30</f>
        <v>0</v>
      </c>
      <c r="S79" s="201" t="b">
        <f>'July 24 CMS Full'!S30='April 24 CMS Full'!S30</f>
        <v>0</v>
      </c>
      <c r="T79" s="200" t="b">
        <f>'July 24 CMS Full'!T30='April 24 CMS Full'!T30</f>
        <v>1</v>
      </c>
      <c r="U79" s="200" t="b">
        <f>'July 24 CMS Full'!U30='April 24 CMS Full'!U30</f>
        <v>1</v>
      </c>
      <c r="V79" s="200" t="b">
        <f>'July 24 CMS Full'!V30='April 24 CMS Full'!V30</f>
        <v>1</v>
      </c>
      <c r="W79" s="200" t="b">
        <f>'July 24 CMS Full'!W30='April 24 CMS Full'!W30</f>
        <v>1</v>
      </c>
      <c r="X79" s="201" t="b">
        <f>'July 24 CMS Full'!X30='April 24 CMS Full'!X30</f>
        <v>1</v>
      </c>
      <c r="Y79" s="202" t="b">
        <f>'July 24 CMS Full'!Y30='April 24 CMS Full'!Y30</f>
        <v>1</v>
      </c>
      <c r="Z79" s="200" t="b">
        <f>'July 24 CMS Full'!Z30='April 24 CMS Full'!Z30</f>
        <v>1</v>
      </c>
      <c r="AA79" s="210" t="b">
        <f>'July 24 CMS Full'!AA30='April 24 CMS Full'!AA30</f>
        <v>1</v>
      </c>
      <c r="AB79" s="208" t="b">
        <f>'July 24 CMS Full'!AB30='April 24 CMS Full'!AB30</f>
        <v>1</v>
      </c>
      <c r="AC79" s="170">
        <v>26</v>
      </c>
    </row>
    <row r="80" spans="1:29" x14ac:dyDescent="0.25">
      <c r="A80" s="193" t="b">
        <f>'July 24 CMS Full'!A31='April 24 CMS Full'!A31</f>
        <v>1</v>
      </c>
      <c r="B80" s="214" t="b">
        <f>'July 24 CMS Full'!B31='April 24 CMS Full'!B31</f>
        <v>1</v>
      </c>
      <c r="C80" s="195" t="b">
        <f>'July 24 CMS Full'!C31='April 24 CMS Full'!C31</f>
        <v>1</v>
      </c>
      <c r="D80" s="215" t="b">
        <f>'July 24 CMS Full'!D31='April 24 CMS Full'!D31</f>
        <v>1</v>
      </c>
      <c r="E80" s="196" t="b">
        <f>'July 24 CMS Full'!E31='April 24 CMS Full'!E31</f>
        <v>1</v>
      </c>
      <c r="F80" s="216" t="b">
        <f>'July 24 CMS Full'!F31='April 24 CMS Full'!F31</f>
        <v>1</v>
      </c>
      <c r="G80" s="216" t="b">
        <f>'July 24 CMS Full'!G31='April 24 CMS Full'!G31</f>
        <v>1</v>
      </c>
      <c r="H80" s="216" t="b">
        <f>'July 24 CMS Full'!H31='April 24 CMS Full'!H31</f>
        <v>1</v>
      </c>
      <c r="I80" s="216" t="b">
        <f>'July 24 CMS Full'!I31='April 24 CMS Full'!I31</f>
        <v>1</v>
      </c>
      <c r="J80" s="216" t="b">
        <f>'July 24 CMS Full'!J31='April 24 CMS Full'!J31</f>
        <v>1</v>
      </c>
      <c r="K80" s="216" t="b">
        <f>'July 24 CMS Full'!K31='April 24 CMS Full'!K31</f>
        <v>1</v>
      </c>
      <c r="L80" s="201" t="b">
        <f>'July 24 CMS Full'!L31='April 24 CMS Full'!L31</f>
        <v>1</v>
      </c>
      <c r="M80" s="200" t="b">
        <f>'July 24 CMS Full'!M31='April 24 CMS Full'!M31</f>
        <v>1</v>
      </c>
      <c r="N80" s="200" t="b">
        <f>'July 24 CMS Full'!N31='April 24 CMS Full'!N31</f>
        <v>1</v>
      </c>
      <c r="O80" s="200" t="b">
        <f>'July 24 CMS Full'!O31='April 24 CMS Full'!O31</f>
        <v>1</v>
      </c>
      <c r="P80" s="200" t="b">
        <f>'July 24 CMS Full'!P31='April 24 CMS Full'!P31</f>
        <v>1</v>
      </c>
      <c r="Q80" s="200" t="b">
        <f>'July 24 CMS Full'!Q31='April 24 CMS Full'!Q31</f>
        <v>1</v>
      </c>
      <c r="R80" s="200" t="b">
        <f>'July 24 CMS Full'!R31='April 24 CMS Full'!R31</f>
        <v>1</v>
      </c>
      <c r="S80" s="201" t="b">
        <f>'July 24 CMS Full'!S31='April 24 CMS Full'!S31</f>
        <v>1</v>
      </c>
      <c r="T80" s="200" t="b">
        <f>'July 24 CMS Full'!T31='April 24 CMS Full'!T31</f>
        <v>1</v>
      </c>
      <c r="U80" s="200" t="b">
        <f>'July 24 CMS Full'!U31='April 24 CMS Full'!U31</f>
        <v>1</v>
      </c>
      <c r="V80" s="200" t="b">
        <f>'July 24 CMS Full'!V31='April 24 CMS Full'!V31</f>
        <v>1</v>
      </c>
      <c r="W80" s="200" t="b">
        <f>'July 24 CMS Full'!W31='April 24 CMS Full'!W31</f>
        <v>1</v>
      </c>
      <c r="X80" s="201" t="b">
        <f>'July 24 CMS Full'!X31='April 24 CMS Full'!X31</f>
        <v>1</v>
      </c>
      <c r="Y80" s="202" t="b">
        <f>'July 24 CMS Full'!Y31='April 24 CMS Full'!Y31</f>
        <v>1</v>
      </c>
      <c r="Z80" s="200" t="b">
        <f>'July 24 CMS Full'!Z31='April 24 CMS Full'!Z31</f>
        <v>1</v>
      </c>
      <c r="AA80" s="210" t="b">
        <f>'July 24 CMS Full'!AA31='April 24 CMS Full'!AA31</f>
        <v>1</v>
      </c>
      <c r="AB80" s="209" t="b">
        <f>'July 24 CMS Full'!AB31='April 24 CMS Full'!AB31</f>
        <v>1</v>
      </c>
      <c r="AC80" s="170">
        <v>27</v>
      </c>
    </row>
    <row r="81" spans="1:29" x14ac:dyDescent="0.25">
      <c r="A81" s="193" t="b">
        <f>'July 24 CMS Full'!A32='April 24 CMS Full'!A32</f>
        <v>1</v>
      </c>
      <c r="B81" s="214" t="b">
        <f>'July 24 CMS Full'!B32='April 24 CMS Full'!B32</f>
        <v>1</v>
      </c>
      <c r="C81" s="195" t="b">
        <f>'July 24 CMS Full'!C32='April 24 CMS Full'!C32</f>
        <v>1</v>
      </c>
      <c r="D81" s="220" t="b">
        <f>'July 24 CMS Full'!D32='April 24 CMS Full'!D32</f>
        <v>1</v>
      </c>
      <c r="E81" s="196" t="b">
        <f>'July 24 CMS Full'!E32='April 24 CMS Full'!E32</f>
        <v>1</v>
      </c>
      <c r="F81" s="216" t="b">
        <f>'July 24 CMS Full'!F32='April 24 CMS Full'!F32</f>
        <v>1</v>
      </c>
      <c r="G81" s="216" t="b">
        <f>'July 24 CMS Full'!G32='April 24 CMS Full'!G32</f>
        <v>1</v>
      </c>
      <c r="H81" s="216" t="b">
        <f>'July 24 CMS Full'!H32='April 24 CMS Full'!H32</f>
        <v>1</v>
      </c>
      <c r="I81" s="216" t="b">
        <f>'July 24 CMS Full'!I32='April 24 CMS Full'!I32</f>
        <v>1</v>
      </c>
      <c r="J81" s="216" t="b">
        <f>'July 24 CMS Full'!J32='April 24 CMS Full'!J32</f>
        <v>1</v>
      </c>
      <c r="K81" s="216" t="b">
        <f>'July 24 CMS Full'!K32='April 24 CMS Full'!K32</f>
        <v>1</v>
      </c>
      <c r="L81" s="201" t="b">
        <f>'July 24 CMS Full'!L32='April 24 CMS Full'!L32</f>
        <v>1</v>
      </c>
      <c r="M81" s="200" t="b">
        <f>'July 24 CMS Full'!M32='April 24 CMS Full'!M32</f>
        <v>1</v>
      </c>
      <c r="N81" s="200" t="b">
        <f>'July 24 CMS Full'!N32='April 24 CMS Full'!N32</f>
        <v>1</v>
      </c>
      <c r="O81" s="200" t="b">
        <f>'July 24 CMS Full'!O32='April 24 CMS Full'!O32</f>
        <v>1</v>
      </c>
      <c r="P81" s="200" t="b">
        <f>'July 24 CMS Full'!P32='April 24 CMS Full'!P32</f>
        <v>1</v>
      </c>
      <c r="Q81" s="200" t="b">
        <f>'July 24 CMS Full'!Q32='April 24 CMS Full'!Q32</f>
        <v>1</v>
      </c>
      <c r="R81" s="200" t="b">
        <f>'July 24 CMS Full'!R32='April 24 CMS Full'!R32</f>
        <v>1</v>
      </c>
      <c r="S81" s="201" t="b">
        <f>'July 24 CMS Full'!S32='April 24 CMS Full'!S32</f>
        <v>1</v>
      </c>
      <c r="T81" s="200" t="b">
        <f>'July 24 CMS Full'!T32='April 24 CMS Full'!T32</f>
        <v>1</v>
      </c>
      <c r="U81" s="200" t="b">
        <f>'July 24 CMS Full'!U32='April 24 CMS Full'!U32</f>
        <v>1</v>
      </c>
      <c r="V81" s="200" t="b">
        <f>'July 24 CMS Full'!V32='April 24 CMS Full'!V32</f>
        <v>1</v>
      </c>
      <c r="W81" s="200" t="b">
        <f>'July 24 CMS Full'!W32='April 24 CMS Full'!W32</f>
        <v>1</v>
      </c>
      <c r="X81" s="201" t="b">
        <f>'July 24 CMS Full'!X32='April 24 CMS Full'!X32</f>
        <v>1</v>
      </c>
      <c r="Y81" s="202" t="b">
        <f>'July 24 CMS Full'!Y32='April 24 CMS Full'!Y32</f>
        <v>1</v>
      </c>
      <c r="Z81" s="200" t="b">
        <f>'July 24 CMS Full'!Z32='April 24 CMS Full'!Z32</f>
        <v>1</v>
      </c>
      <c r="AA81" s="210" t="b">
        <f>'July 24 CMS Full'!AA32='April 24 CMS Full'!AA32</f>
        <v>1</v>
      </c>
      <c r="AB81" s="208" t="b">
        <f>'July 24 CMS Full'!AB32='April 24 CMS Full'!AB32</f>
        <v>1</v>
      </c>
      <c r="AC81" s="170">
        <v>28</v>
      </c>
    </row>
    <row r="82" spans="1:29" x14ac:dyDescent="0.25">
      <c r="A82" s="193" t="b">
        <f>'July 24 CMS Full'!A33='April 24 CMS Full'!A33</f>
        <v>1</v>
      </c>
      <c r="B82" s="214" t="b">
        <f>'July 24 CMS Full'!B33='April 24 CMS Full'!B33</f>
        <v>1</v>
      </c>
      <c r="C82" s="195" t="b">
        <f>'July 24 CMS Full'!C33='April 24 CMS Full'!C33</f>
        <v>1</v>
      </c>
      <c r="D82" s="220" t="b">
        <f>'July 24 CMS Full'!D33='April 24 CMS Full'!D33</f>
        <v>1</v>
      </c>
      <c r="E82" s="196" t="b">
        <f>'July 24 CMS Full'!E33='April 24 CMS Full'!E33</f>
        <v>1</v>
      </c>
      <c r="F82" s="216" t="b">
        <f>'July 24 CMS Full'!F33='April 24 CMS Full'!F33</f>
        <v>1</v>
      </c>
      <c r="G82" s="216" t="b">
        <f>'July 24 CMS Full'!G33='April 24 CMS Full'!G33</f>
        <v>1</v>
      </c>
      <c r="H82" s="216" t="b">
        <f>'July 24 CMS Full'!H33='April 24 CMS Full'!H33</f>
        <v>1</v>
      </c>
      <c r="I82" s="216" t="b">
        <f>'July 24 CMS Full'!I33='April 24 CMS Full'!I33</f>
        <v>1</v>
      </c>
      <c r="J82" s="216" t="b">
        <f>'July 24 CMS Full'!J33='April 24 CMS Full'!J33</f>
        <v>1</v>
      </c>
      <c r="K82" s="216" t="b">
        <f>'July 24 CMS Full'!K33='April 24 CMS Full'!K33</f>
        <v>1</v>
      </c>
      <c r="L82" s="201" t="b">
        <f>'July 24 CMS Full'!L33='April 24 CMS Full'!L33</f>
        <v>1</v>
      </c>
      <c r="M82" s="200" t="b">
        <f>'July 24 CMS Full'!M33='April 24 CMS Full'!M33</f>
        <v>1</v>
      </c>
      <c r="N82" s="200" t="b">
        <f>'July 24 CMS Full'!N33='April 24 CMS Full'!N33</f>
        <v>1</v>
      </c>
      <c r="O82" s="200" t="b">
        <f>'July 24 CMS Full'!O33='April 24 CMS Full'!O33</f>
        <v>1</v>
      </c>
      <c r="P82" s="200" t="b">
        <f>'July 24 CMS Full'!P33='April 24 CMS Full'!P33</f>
        <v>0</v>
      </c>
      <c r="Q82" s="200" t="b">
        <f>'July 24 CMS Full'!Q33='April 24 CMS Full'!Q33</f>
        <v>0</v>
      </c>
      <c r="R82" s="200" t="b">
        <f>'July 24 CMS Full'!R33='April 24 CMS Full'!R33</f>
        <v>0</v>
      </c>
      <c r="S82" s="201" t="b">
        <f>'July 24 CMS Full'!S33='April 24 CMS Full'!S33</f>
        <v>0</v>
      </c>
      <c r="T82" s="200" t="b">
        <f>'July 24 CMS Full'!T33='April 24 CMS Full'!T33</f>
        <v>1</v>
      </c>
      <c r="U82" s="200" t="b">
        <f>'July 24 CMS Full'!U33='April 24 CMS Full'!U33</f>
        <v>1</v>
      </c>
      <c r="V82" s="200" t="b">
        <f>'July 24 CMS Full'!V33='April 24 CMS Full'!V33</f>
        <v>1</v>
      </c>
      <c r="W82" s="200" t="b">
        <f>'July 24 CMS Full'!W33='April 24 CMS Full'!W33</f>
        <v>1</v>
      </c>
      <c r="X82" s="201" t="b">
        <f>'July 24 CMS Full'!X33='April 24 CMS Full'!X33</f>
        <v>1</v>
      </c>
      <c r="Y82" s="202" t="b">
        <f>'July 24 CMS Full'!Y33='April 24 CMS Full'!Y33</f>
        <v>1</v>
      </c>
      <c r="Z82" s="200" t="b">
        <f>'July 24 CMS Full'!Z33='April 24 CMS Full'!Z33</f>
        <v>1</v>
      </c>
      <c r="AA82" s="210" t="b">
        <f>'July 24 CMS Full'!AA33='April 24 CMS Full'!AA33</f>
        <v>1</v>
      </c>
      <c r="AB82" s="209" t="b">
        <f>'July 24 CMS Full'!AB33='April 24 CMS Full'!AB33</f>
        <v>1</v>
      </c>
      <c r="AC82" s="170">
        <v>29</v>
      </c>
    </row>
    <row r="83" spans="1:29" x14ac:dyDescent="0.25">
      <c r="A83" s="193" t="b">
        <f>'July 24 CMS Full'!A34='April 24 CMS Full'!A34</f>
        <v>1</v>
      </c>
      <c r="B83" s="214" t="b">
        <f>'July 24 CMS Full'!B34='April 24 CMS Full'!B34</f>
        <v>1</v>
      </c>
      <c r="C83" s="195" t="b">
        <f>'July 24 CMS Full'!C34='April 24 CMS Full'!C34</f>
        <v>1</v>
      </c>
      <c r="D83" s="215" t="b">
        <f>'July 24 CMS Full'!D34='April 24 CMS Full'!D34</f>
        <v>1</v>
      </c>
      <c r="E83" s="196" t="b">
        <f>'July 24 CMS Full'!E34='April 24 CMS Full'!E34</f>
        <v>1</v>
      </c>
      <c r="F83" s="216" t="b">
        <f>'July 24 CMS Full'!F34='April 24 CMS Full'!F34</f>
        <v>1</v>
      </c>
      <c r="G83" s="216" t="b">
        <f>'July 24 CMS Full'!G34='April 24 CMS Full'!G34</f>
        <v>1</v>
      </c>
      <c r="H83" s="216" t="b">
        <f>'July 24 CMS Full'!H34='April 24 CMS Full'!H34</f>
        <v>1</v>
      </c>
      <c r="I83" s="216" t="b">
        <f>'July 24 CMS Full'!I34='April 24 CMS Full'!I34</f>
        <v>1</v>
      </c>
      <c r="J83" s="216" t="b">
        <f>'July 24 CMS Full'!J34='April 24 CMS Full'!J34</f>
        <v>1</v>
      </c>
      <c r="K83" s="216" t="b">
        <f>'July 24 CMS Full'!K34='April 24 CMS Full'!K34</f>
        <v>1</v>
      </c>
      <c r="L83" s="201" t="b">
        <f>'July 24 CMS Full'!L34='April 24 CMS Full'!L34</f>
        <v>1</v>
      </c>
      <c r="M83" s="200" t="b">
        <f>'July 24 CMS Full'!M34='April 24 CMS Full'!M34</f>
        <v>1</v>
      </c>
      <c r="N83" s="200" t="b">
        <f>'July 24 CMS Full'!N34='April 24 CMS Full'!N34</f>
        <v>1</v>
      </c>
      <c r="O83" s="200" t="b">
        <f>'July 24 CMS Full'!O34='April 24 CMS Full'!O34</f>
        <v>1</v>
      </c>
      <c r="P83" s="200" t="b">
        <f>'July 24 CMS Full'!P34='April 24 CMS Full'!P34</f>
        <v>0</v>
      </c>
      <c r="Q83" s="200" t="b">
        <f>'July 24 CMS Full'!Q34='April 24 CMS Full'!Q34</f>
        <v>0</v>
      </c>
      <c r="R83" s="200" t="b">
        <f>'July 24 CMS Full'!R34='April 24 CMS Full'!R34</f>
        <v>0</v>
      </c>
      <c r="S83" s="201" t="b">
        <f>'July 24 CMS Full'!S34='April 24 CMS Full'!S34</f>
        <v>0</v>
      </c>
      <c r="T83" s="200" t="b">
        <f>'July 24 CMS Full'!T34='April 24 CMS Full'!T34</f>
        <v>1</v>
      </c>
      <c r="U83" s="200" t="b">
        <f>'July 24 CMS Full'!U34='April 24 CMS Full'!U34</f>
        <v>1</v>
      </c>
      <c r="V83" s="200" t="b">
        <f>'July 24 CMS Full'!V34='April 24 CMS Full'!V34</f>
        <v>1</v>
      </c>
      <c r="W83" s="200" t="b">
        <f>'July 24 CMS Full'!W34='April 24 CMS Full'!W34</f>
        <v>1</v>
      </c>
      <c r="X83" s="201" t="b">
        <f>'July 24 CMS Full'!X34='April 24 CMS Full'!X34</f>
        <v>1</v>
      </c>
      <c r="Y83" s="202" t="b">
        <f>'July 24 CMS Full'!Y34='April 24 CMS Full'!Y34</f>
        <v>1</v>
      </c>
      <c r="Z83" s="200" t="b">
        <f>'July 24 CMS Full'!Z34='April 24 CMS Full'!Z34</f>
        <v>1</v>
      </c>
      <c r="AA83" s="210" t="b">
        <f>'July 24 CMS Full'!AA34='April 24 CMS Full'!AA34</f>
        <v>1</v>
      </c>
      <c r="AB83" s="204" t="b">
        <f>'July 24 CMS Full'!AB34='April 24 CMS Full'!AB34</f>
        <v>1</v>
      </c>
      <c r="AC83" s="170">
        <v>30</v>
      </c>
    </row>
    <row r="84" spans="1:29" x14ac:dyDescent="0.25">
      <c r="A84" s="193" t="b">
        <f>'July 24 CMS Full'!A35='April 24 CMS Full'!A35</f>
        <v>1</v>
      </c>
      <c r="B84" s="214" t="b">
        <f>'July 24 CMS Full'!B35='April 24 CMS Full'!B35</f>
        <v>1</v>
      </c>
      <c r="C84" s="195" t="b">
        <f>'July 24 CMS Full'!C35='April 24 CMS Full'!C35</f>
        <v>1</v>
      </c>
      <c r="D84" s="215" t="b">
        <f>'July 24 CMS Full'!D35='April 24 CMS Full'!D35</f>
        <v>1</v>
      </c>
      <c r="E84" s="205" t="b">
        <f>'July 24 CMS Full'!E35='April 24 CMS Full'!E35</f>
        <v>1</v>
      </c>
      <c r="F84" s="216" t="b">
        <f>'July 24 CMS Full'!F35='April 24 CMS Full'!F35</f>
        <v>1</v>
      </c>
      <c r="G84" s="216" t="b">
        <f>'July 24 CMS Full'!G35='April 24 CMS Full'!G35</f>
        <v>1</v>
      </c>
      <c r="H84" s="216" t="b">
        <f>'July 24 CMS Full'!H35='April 24 CMS Full'!H35</f>
        <v>1</v>
      </c>
      <c r="I84" s="216" t="b">
        <f>'July 24 CMS Full'!I35='April 24 CMS Full'!I35</f>
        <v>1</v>
      </c>
      <c r="J84" s="216" t="b">
        <f>'July 24 CMS Full'!J35='April 24 CMS Full'!J35</f>
        <v>1</v>
      </c>
      <c r="K84" s="216" t="b">
        <f>'July 24 CMS Full'!K35='April 24 CMS Full'!K35</f>
        <v>1</v>
      </c>
      <c r="L84" s="201" t="b">
        <f>'July 24 CMS Full'!L35='April 24 CMS Full'!L35</f>
        <v>1</v>
      </c>
      <c r="M84" s="200" t="b">
        <f>'July 24 CMS Full'!M35='April 24 CMS Full'!M35</f>
        <v>1</v>
      </c>
      <c r="N84" s="200" t="b">
        <f>'July 24 CMS Full'!N35='April 24 CMS Full'!N35</f>
        <v>1</v>
      </c>
      <c r="O84" s="200" t="b">
        <f>'July 24 CMS Full'!O35='April 24 CMS Full'!O35</f>
        <v>1</v>
      </c>
      <c r="P84" s="200" t="b">
        <f>'July 24 CMS Full'!P35='April 24 CMS Full'!P35</f>
        <v>1</v>
      </c>
      <c r="Q84" s="200" t="b">
        <f>'July 24 CMS Full'!Q35='April 24 CMS Full'!Q35</f>
        <v>1</v>
      </c>
      <c r="R84" s="200" t="b">
        <f>'July 24 CMS Full'!R35='April 24 CMS Full'!R35</f>
        <v>1</v>
      </c>
      <c r="S84" s="201" t="b">
        <f>'July 24 CMS Full'!S35='April 24 CMS Full'!S35</f>
        <v>1</v>
      </c>
      <c r="T84" s="200" t="b">
        <f>'July 24 CMS Full'!T35='April 24 CMS Full'!T35</f>
        <v>1</v>
      </c>
      <c r="U84" s="200" t="b">
        <f>'July 24 CMS Full'!U35='April 24 CMS Full'!U35</f>
        <v>1</v>
      </c>
      <c r="V84" s="200" t="b">
        <f>'July 24 CMS Full'!V35='April 24 CMS Full'!V35</f>
        <v>1</v>
      </c>
      <c r="W84" s="200" t="b">
        <f>'July 24 CMS Full'!W35='April 24 CMS Full'!W35</f>
        <v>1</v>
      </c>
      <c r="X84" s="201" t="b">
        <f>'July 24 CMS Full'!X35='April 24 CMS Full'!X35</f>
        <v>1</v>
      </c>
      <c r="Y84" s="202" t="b">
        <f>'July 24 CMS Full'!Y35='April 24 CMS Full'!Y35</f>
        <v>1</v>
      </c>
      <c r="Z84" s="200" t="b">
        <f>'July 24 CMS Full'!Z35='April 24 CMS Full'!Z35</f>
        <v>1</v>
      </c>
      <c r="AA84" s="210" t="b">
        <f>'July 24 CMS Full'!AA35='April 24 CMS Full'!AA35</f>
        <v>1</v>
      </c>
      <c r="AB84" s="208" t="b">
        <f>'July 24 CMS Full'!AB35='April 24 CMS Full'!AB35</f>
        <v>1</v>
      </c>
      <c r="AC84" s="170">
        <v>31</v>
      </c>
    </row>
    <row r="85" spans="1:29" x14ac:dyDescent="0.25">
      <c r="A85" s="193" t="b">
        <f>'July 24 CMS Full'!A36='April 24 CMS Full'!A36</f>
        <v>1</v>
      </c>
      <c r="B85" s="214" t="b">
        <f>'July 24 CMS Full'!B36='April 24 CMS Full'!B36</f>
        <v>1</v>
      </c>
      <c r="C85" s="215" t="b">
        <f>'July 24 CMS Full'!C36='April 24 CMS Full'!C36</f>
        <v>1</v>
      </c>
      <c r="D85" s="215" t="b">
        <f>'July 24 CMS Full'!D36='April 24 CMS Full'!D36</f>
        <v>1</v>
      </c>
      <c r="E85" s="205" t="b">
        <f>'July 24 CMS Full'!E36='April 24 CMS Full'!E36</f>
        <v>0</v>
      </c>
      <c r="F85" s="216" t="b">
        <f>'July 24 CMS Full'!F36='April 24 CMS Full'!F36</f>
        <v>1</v>
      </c>
      <c r="G85" s="216" t="b">
        <f>'July 24 CMS Full'!G36='April 24 CMS Full'!G36</f>
        <v>1</v>
      </c>
      <c r="H85" s="216" t="b">
        <f>'July 24 CMS Full'!H36='April 24 CMS Full'!H36</f>
        <v>1</v>
      </c>
      <c r="I85" s="216" t="b">
        <f>'July 24 CMS Full'!I36='April 24 CMS Full'!I36</f>
        <v>1</v>
      </c>
      <c r="J85" s="216" t="b">
        <f>'July 24 CMS Full'!J36='April 24 CMS Full'!J36</f>
        <v>1</v>
      </c>
      <c r="K85" s="216" t="b">
        <f>'July 24 CMS Full'!K36='April 24 CMS Full'!K36</f>
        <v>1</v>
      </c>
      <c r="L85" s="201" t="b">
        <f>'July 24 CMS Full'!L36='April 24 CMS Full'!L36</f>
        <v>1</v>
      </c>
      <c r="M85" s="200" t="b">
        <f>'July 24 CMS Full'!M36='April 24 CMS Full'!M36</f>
        <v>1</v>
      </c>
      <c r="N85" s="200" t="b">
        <f>'July 24 CMS Full'!N36='April 24 CMS Full'!N36</f>
        <v>1</v>
      </c>
      <c r="O85" s="200" t="b">
        <f>'July 24 CMS Full'!O36='April 24 CMS Full'!O36</f>
        <v>1</v>
      </c>
      <c r="P85" s="200" t="b">
        <f>'July 24 CMS Full'!P36='April 24 CMS Full'!P36</f>
        <v>0</v>
      </c>
      <c r="Q85" s="200" t="b">
        <f>'July 24 CMS Full'!Q36='April 24 CMS Full'!Q36</f>
        <v>0</v>
      </c>
      <c r="R85" s="200" t="b">
        <f>'July 24 CMS Full'!R36='April 24 CMS Full'!R36</f>
        <v>0</v>
      </c>
      <c r="S85" s="201" t="b">
        <f>'July 24 CMS Full'!S36='April 24 CMS Full'!S36</f>
        <v>0</v>
      </c>
      <c r="T85" s="200" t="b">
        <f>'July 24 CMS Full'!T36='April 24 CMS Full'!T36</f>
        <v>1</v>
      </c>
      <c r="U85" s="200" t="b">
        <f>'July 24 CMS Full'!U36='April 24 CMS Full'!U36</f>
        <v>1</v>
      </c>
      <c r="V85" s="200" t="b">
        <f>'July 24 CMS Full'!V36='April 24 CMS Full'!V36</f>
        <v>1</v>
      </c>
      <c r="W85" s="200" t="b">
        <f>'July 24 CMS Full'!W36='April 24 CMS Full'!W36</f>
        <v>1</v>
      </c>
      <c r="X85" s="201" t="b">
        <f>'July 24 CMS Full'!X36='April 24 CMS Full'!X36</f>
        <v>1</v>
      </c>
      <c r="Y85" s="202" t="b">
        <f>'July 24 CMS Full'!Y36='April 24 CMS Full'!Y36</f>
        <v>1</v>
      </c>
      <c r="Z85" s="200" t="b">
        <f>'July 24 CMS Full'!Z36='April 24 CMS Full'!Z36</f>
        <v>0</v>
      </c>
      <c r="AA85" s="210" t="b">
        <f>'July 24 CMS Full'!AA36='April 24 CMS Full'!AA36</f>
        <v>0</v>
      </c>
      <c r="AB85" s="208" t="b">
        <f>'July 24 CMS Full'!AB36='April 24 CMS Full'!AB36</f>
        <v>1</v>
      </c>
      <c r="AC85" s="170">
        <v>32</v>
      </c>
    </row>
    <row r="86" spans="1:29" x14ac:dyDescent="0.25">
      <c r="A86" s="193" t="b">
        <f>'July 24 CMS Full'!A37='April 24 CMS Full'!A37</f>
        <v>1</v>
      </c>
      <c r="B86" s="214" t="b">
        <f>'July 24 CMS Full'!B37='April 24 CMS Full'!B37</f>
        <v>1</v>
      </c>
      <c r="C86" s="195" t="b">
        <f>'July 24 CMS Full'!C37='April 24 CMS Full'!C37</f>
        <v>1</v>
      </c>
      <c r="D86" s="215" t="b">
        <f>'July 24 CMS Full'!D37='April 24 CMS Full'!D37</f>
        <v>1</v>
      </c>
      <c r="E86" s="205" t="b">
        <f>'July 24 CMS Full'!E37='April 24 CMS Full'!E37</f>
        <v>0</v>
      </c>
      <c r="F86" s="216" t="b">
        <f>'July 24 CMS Full'!F37='April 24 CMS Full'!F37</f>
        <v>1</v>
      </c>
      <c r="G86" s="216" t="b">
        <f>'July 24 CMS Full'!G37='April 24 CMS Full'!G37</f>
        <v>1</v>
      </c>
      <c r="H86" s="216" t="b">
        <f>'July 24 CMS Full'!H37='April 24 CMS Full'!H37</f>
        <v>1</v>
      </c>
      <c r="I86" s="216" t="b">
        <f>'July 24 CMS Full'!I37='April 24 CMS Full'!I37</f>
        <v>1</v>
      </c>
      <c r="J86" s="216" t="b">
        <f>'July 24 CMS Full'!J37='April 24 CMS Full'!J37</f>
        <v>1</v>
      </c>
      <c r="K86" s="216" t="b">
        <f>'July 24 CMS Full'!K37='April 24 CMS Full'!K37</f>
        <v>1</v>
      </c>
      <c r="L86" s="201" t="b">
        <f>'July 24 CMS Full'!L37='April 24 CMS Full'!L37</f>
        <v>1</v>
      </c>
      <c r="M86" s="200" t="b">
        <f>'July 24 CMS Full'!M37='April 24 CMS Full'!M37</f>
        <v>1</v>
      </c>
      <c r="N86" s="200" t="b">
        <f>'July 24 CMS Full'!N37='April 24 CMS Full'!N37</f>
        <v>1</v>
      </c>
      <c r="O86" s="200" t="b">
        <f>'July 24 CMS Full'!O37='April 24 CMS Full'!O37</f>
        <v>1</v>
      </c>
      <c r="P86" s="200" t="b">
        <f>'July 24 CMS Full'!P37='April 24 CMS Full'!P37</f>
        <v>1</v>
      </c>
      <c r="Q86" s="200" t="b">
        <f>'July 24 CMS Full'!Q37='April 24 CMS Full'!Q37</f>
        <v>1</v>
      </c>
      <c r="R86" s="200" t="b">
        <f>'July 24 CMS Full'!R37='April 24 CMS Full'!R37</f>
        <v>0</v>
      </c>
      <c r="S86" s="201" t="b">
        <f>'July 24 CMS Full'!S37='April 24 CMS Full'!S37</f>
        <v>0</v>
      </c>
      <c r="T86" s="200" t="b">
        <f>'July 24 CMS Full'!T37='April 24 CMS Full'!T37</f>
        <v>1</v>
      </c>
      <c r="U86" s="200" t="b">
        <f>'July 24 CMS Full'!U37='April 24 CMS Full'!U37</f>
        <v>1</v>
      </c>
      <c r="V86" s="200" t="b">
        <f>'July 24 CMS Full'!V37='April 24 CMS Full'!V37</f>
        <v>1</v>
      </c>
      <c r="W86" s="200" t="b">
        <f>'July 24 CMS Full'!W37='April 24 CMS Full'!W37</f>
        <v>1</v>
      </c>
      <c r="X86" s="201" t="b">
        <f>'July 24 CMS Full'!X37='April 24 CMS Full'!X37</f>
        <v>1</v>
      </c>
      <c r="Y86" s="202" t="b">
        <f>'July 24 CMS Full'!Y37='April 24 CMS Full'!Y37</f>
        <v>1</v>
      </c>
      <c r="Z86" s="200" t="b">
        <f>'July 24 CMS Full'!Z37='April 24 CMS Full'!Z37</f>
        <v>0</v>
      </c>
      <c r="AA86" s="210" t="b">
        <f>'July 24 CMS Full'!AA37='April 24 CMS Full'!AA37</f>
        <v>0</v>
      </c>
      <c r="AB86" s="208" t="b">
        <f>'July 24 CMS Full'!AB37='April 24 CMS Full'!AB37</f>
        <v>1</v>
      </c>
      <c r="AC86" s="170">
        <v>33</v>
      </c>
    </row>
    <row r="87" spans="1:29" x14ac:dyDescent="0.25">
      <c r="A87" s="193" t="b">
        <f>'July 24 CMS Full'!A38='April 24 CMS Full'!A38</f>
        <v>1</v>
      </c>
      <c r="B87" s="214" t="b">
        <f>'July 24 CMS Full'!B38='April 24 CMS Full'!B38</f>
        <v>1</v>
      </c>
      <c r="C87" s="195" t="b">
        <f>'July 24 CMS Full'!C38='April 24 CMS Full'!C38</f>
        <v>1</v>
      </c>
      <c r="D87" s="215" t="b">
        <f>'July 24 CMS Full'!D38='April 24 CMS Full'!D38</f>
        <v>1</v>
      </c>
      <c r="E87" s="205" t="b">
        <f>'July 24 CMS Full'!E38='April 24 CMS Full'!E38</f>
        <v>0</v>
      </c>
      <c r="F87" s="216" t="b">
        <f>'July 24 CMS Full'!F38='April 24 CMS Full'!F38</f>
        <v>1</v>
      </c>
      <c r="G87" s="216" t="b">
        <f>'July 24 CMS Full'!G38='April 24 CMS Full'!G38</f>
        <v>1</v>
      </c>
      <c r="H87" s="216" t="b">
        <f>'July 24 CMS Full'!H38='April 24 CMS Full'!H38</f>
        <v>1</v>
      </c>
      <c r="I87" s="216" t="b">
        <f>'July 24 CMS Full'!I38='April 24 CMS Full'!I38</f>
        <v>1</v>
      </c>
      <c r="J87" s="216" t="b">
        <f>'July 24 CMS Full'!J38='April 24 CMS Full'!J38</f>
        <v>1</v>
      </c>
      <c r="K87" s="216" t="b">
        <f>'July 24 CMS Full'!K38='April 24 CMS Full'!K38</f>
        <v>1</v>
      </c>
      <c r="L87" s="201" t="b">
        <f>'July 24 CMS Full'!L38='April 24 CMS Full'!L38</f>
        <v>1</v>
      </c>
      <c r="M87" s="200" t="b">
        <f>'July 24 CMS Full'!M38='April 24 CMS Full'!M38</f>
        <v>1</v>
      </c>
      <c r="N87" s="200" t="b">
        <f>'July 24 CMS Full'!N38='April 24 CMS Full'!N38</f>
        <v>1</v>
      </c>
      <c r="O87" s="200" t="b">
        <f>'July 24 CMS Full'!O38='April 24 CMS Full'!O38</f>
        <v>1</v>
      </c>
      <c r="P87" s="200" t="b">
        <f>'July 24 CMS Full'!P38='April 24 CMS Full'!P38</f>
        <v>1</v>
      </c>
      <c r="Q87" s="200" t="b">
        <f>'July 24 CMS Full'!Q38='April 24 CMS Full'!Q38</f>
        <v>1</v>
      </c>
      <c r="R87" s="200" t="b">
        <f>'July 24 CMS Full'!R38='April 24 CMS Full'!R38</f>
        <v>1</v>
      </c>
      <c r="S87" s="201" t="b">
        <f>'July 24 CMS Full'!S38='April 24 CMS Full'!S38</f>
        <v>1</v>
      </c>
      <c r="T87" s="200" t="b">
        <f>'July 24 CMS Full'!T38='April 24 CMS Full'!T38</f>
        <v>0</v>
      </c>
      <c r="U87" s="200" t="b">
        <f>'July 24 CMS Full'!U38='April 24 CMS Full'!U38</f>
        <v>0</v>
      </c>
      <c r="V87" s="200" t="b">
        <f>'July 24 CMS Full'!V38='April 24 CMS Full'!V38</f>
        <v>0</v>
      </c>
      <c r="W87" s="200" t="b">
        <f>'July 24 CMS Full'!W38='April 24 CMS Full'!W38</f>
        <v>1</v>
      </c>
      <c r="X87" s="201" t="b">
        <f>'July 24 CMS Full'!X38='April 24 CMS Full'!X38</f>
        <v>0</v>
      </c>
      <c r="Y87" s="202" t="b">
        <f>'July 24 CMS Full'!Y38='April 24 CMS Full'!Y38</f>
        <v>1</v>
      </c>
      <c r="Z87" s="200" t="b">
        <f>'July 24 CMS Full'!Z38='April 24 CMS Full'!Z38</f>
        <v>1</v>
      </c>
      <c r="AA87" s="210" t="b">
        <f>'July 24 CMS Full'!AA38='April 24 CMS Full'!AA38</f>
        <v>0</v>
      </c>
      <c r="AB87" s="209" t="b">
        <f>'July 24 CMS Full'!AB38='April 24 CMS Full'!AB38</f>
        <v>1</v>
      </c>
      <c r="AC87" s="170">
        <v>34</v>
      </c>
    </row>
    <row r="88" spans="1:29" x14ac:dyDescent="0.25">
      <c r="A88" s="193" t="b">
        <f>'July 24 CMS Full'!A39='April 24 CMS Full'!A39</f>
        <v>1</v>
      </c>
      <c r="B88" s="214" t="b">
        <f>'July 24 CMS Full'!B39='April 24 CMS Full'!B39</f>
        <v>1</v>
      </c>
      <c r="C88" s="215" t="b">
        <f>'July 24 CMS Full'!C39='April 24 CMS Full'!C39</f>
        <v>1</v>
      </c>
      <c r="D88" s="215" t="b">
        <f>'July 24 CMS Full'!D39='April 24 CMS Full'!D39</f>
        <v>1</v>
      </c>
      <c r="E88" s="205" t="b">
        <f>'July 24 CMS Full'!E39='April 24 CMS Full'!E39</f>
        <v>1</v>
      </c>
      <c r="F88" s="216" t="b">
        <f>'July 24 CMS Full'!F39='April 24 CMS Full'!F39</f>
        <v>1</v>
      </c>
      <c r="G88" s="216" t="b">
        <f>'July 24 CMS Full'!G39='April 24 CMS Full'!G39</f>
        <v>1</v>
      </c>
      <c r="H88" s="216" t="b">
        <f>'July 24 CMS Full'!H39='April 24 CMS Full'!H39</f>
        <v>1</v>
      </c>
      <c r="I88" s="216" t="b">
        <f>'July 24 CMS Full'!I39='April 24 CMS Full'!I39</f>
        <v>1</v>
      </c>
      <c r="J88" s="216" t="b">
        <f>'July 24 CMS Full'!J39='April 24 CMS Full'!J39</f>
        <v>1</v>
      </c>
      <c r="K88" s="216" t="b">
        <f>'July 24 CMS Full'!K39='April 24 CMS Full'!K39</f>
        <v>1</v>
      </c>
      <c r="L88" s="201" t="b">
        <f>'July 24 CMS Full'!L39='April 24 CMS Full'!L39</f>
        <v>1</v>
      </c>
      <c r="M88" s="200" t="b">
        <f>'July 24 CMS Full'!M39='April 24 CMS Full'!M39</f>
        <v>1</v>
      </c>
      <c r="N88" s="200" t="b">
        <f>'July 24 CMS Full'!N39='April 24 CMS Full'!N39</f>
        <v>1</v>
      </c>
      <c r="O88" s="200" t="b">
        <f>'July 24 CMS Full'!O39='April 24 CMS Full'!O39</f>
        <v>1</v>
      </c>
      <c r="P88" s="200" t="b">
        <f>'July 24 CMS Full'!P39='April 24 CMS Full'!P39</f>
        <v>1</v>
      </c>
      <c r="Q88" s="200" t="b">
        <f>'July 24 CMS Full'!Q39='April 24 CMS Full'!Q39</f>
        <v>1</v>
      </c>
      <c r="R88" s="200" t="b">
        <f>'July 24 CMS Full'!R39='April 24 CMS Full'!R39</f>
        <v>1</v>
      </c>
      <c r="S88" s="201" t="b">
        <f>'July 24 CMS Full'!S39='April 24 CMS Full'!S39</f>
        <v>1</v>
      </c>
      <c r="T88" s="200" t="b">
        <f>'July 24 CMS Full'!T39='April 24 CMS Full'!T39</f>
        <v>1</v>
      </c>
      <c r="U88" s="200" t="b">
        <f>'July 24 CMS Full'!U39='April 24 CMS Full'!U39</f>
        <v>1</v>
      </c>
      <c r="V88" s="200" t="b">
        <f>'July 24 CMS Full'!V39='April 24 CMS Full'!V39</f>
        <v>1</v>
      </c>
      <c r="W88" s="200" t="b">
        <f>'July 24 CMS Full'!W39='April 24 CMS Full'!W39</f>
        <v>1</v>
      </c>
      <c r="X88" s="201" t="b">
        <f>'July 24 CMS Full'!X39='April 24 CMS Full'!X39</f>
        <v>1</v>
      </c>
      <c r="Y88" s="202" t="b">
        <f>'July 24 CMS Full'!Y39='April 24 CMS Full'!Y39</f>
        <v>1</v>
      </c>
      <c r="Z88" s="200" t="b">
        <f>'July 24 CMS Full'!Z39='April 24 CMS Full'!Z39</f>
        <v>1</v>
      </c>
      <c r="AA88" s="210" t="b">
        <f>'July 24 CMS Full'!AA39='April 24 CMS Full'!AA39</f>
        <v>1</v>
      </c>
      <c r="AB88" s="209" t="b">
        <f>'July 24 CMS Full'!AB39='April 24 CMS Full'!AB39</f>
        <v>1</v>
      </c>
      <c r="AC88" s="170">
        <v>35</v>
      </c>
    </row>
    <row r="89" spans="1:29" x14ac:dyDescent="0.25">
      <c r="E89" s="170">
        <f>COUNTIF(E54:E88,FALSE)</f>
        <v>8</v>
      </c>
      <c r="F89" s="170">
        <f t="shared" ref="F89:AB89" si="4">COUNTIF(F54:F88,FALSE)</f>
        <v>0</v>
      </c>
      <c r="G89" s="170">
        <f t="shared" si="4"/>
        <v>0</v>
      </c>
      <c r="H89" s="170">
        <f t="shared" si="4"/>
        <v>0</v>
      </c>
      <c r="I89" s="170">
        <f t="shared" si="4"/>
        <v>0</v>
      </c>
      <c r="J89" s="170">
        <f t="shared" si="4"/>
        <v>0</v>
      </c>
      <c r="K89" s="170">
        <f t="shared" si="4"/>
        <v>0</v>
      </c>
      <c r="L89" s="170">
        <f t="shared" si="4"/>
        <v>0</v>
      </c>
      <c r="M89" s="170">
        <f t="shared" si="4"/>
        <v>0</v>
      </c>
      <c r="N89" s="170">
        <f t="shared" si="4"/>
        <v>0</v>
      </c>
      <c r="O89" s="170">
        <f t="shared" si="4"/>
        <v>0</v>
      </c>
      <c r="P89" s="170">
        <f t="shared" si="4"/>
        <v>23</v>
      </c>
      <c r="Q89" s="170">
        <f t="shared" si="4"/>
        <v>23</v>
      </c>
      <c r="R89" s="170">
        <f t="shared" si="4"/>
        <v>25</v>
      </c>
      <c r="S89" s="170">
        <f t="shared" si="4"/>
        <v>25</v>
      </c>
      <c r="T89" s="170">
        <f t="shared" si="4"/>
        <v>3</v>
      </c>
      <c r="U89" s="170">
        <f t="shared" si="4"/>
        <v>3</v>
      </c>
      <c r="V89" s="170">
        <f t="shared" si="4"/>
        <v>3</v>
      </c>
      <c r="W89" s="170">
        <f t="shared" si="4"/>
        <v>0</v>
      </c>
      <c r="X89" s="170">
        <f t="shared" si="4"/>
        <v>3</v>
      </c>
      <c r="Y89" s="170">
        <f t="shared" si="4"/>
        <v>0</v>
      </c>
      <c r="Z89" s="170">
        <f t="shared" si="4"/>
        <v>6</v>
      </c>
      <c r="AA89" s="170">
        <f t="shared" si="4"/>
        <v>8</v>
      </c>
      <c r="AB89" s="170">
        <f t="shared" si="4"/>
        <v>0</v>
      </c>
    </row>
    <row r="90" spans="1:29" x14ac:dyDescent="0.25">
      <c r="E90" s="170" t="b">
        <f t="shared" ref="E90:U90" si="5">E89=E43</f>
        <v>1</v>
      </c>
      <c r="F90" s="170" t="b">
        <f t="shared" si="5"/>
        <v>1</v>
      </c>
      <c r="G90" s="170" t="b">
        <f t="shared" si="5"/>
        <v>1</v>
      </c>
      <c r="H90" s="170" t="b">
        <f t="shared" si="5"/>
        <v>1</v>
      </c>
      <c r="I90" s="170" t="b">
        <f t="shared" si="5"/>
        <v>1</v>
      </c>
      <c r="J90" s="170" t="b">
        <f t="shared" si="5"/>
        <v>1</v>
      </c>
      <c r="K90" s="170" t="b">
        <f t="shared" si="5"/>
        <v>1</v>
      </c>
      <c r="L90" s="170" t="b">
        <f t="shared" si="5"/>
        <v>1</v>
      </c>
      <c r="M90" s="170" t="b">
        <f t="shared" si="5"/>
        <v>1</v>
      </c>
      <c r="N90" s="170" t="b">
        <f t="shared" si="5"/>
        <v>1</v>
      </c>
      <c r="O90" s="170" t="b">
        <f t="shared" si="5"/>
        <v>1</v>
      </c>
      <c r="P90" s="170" t="b">
        <f t="shared" si="5"/>
        <v>0</v>
      </c>
      <c r="Q90" s="170" t="b">
        <f t="shared" si="5"/>
        <v>0</v>
      </c>
      <c r="R90" s="170" t="b">
        <f t="shared" si="5"/>
        <v>0</v>
      </c>
      <c r="S90" s="170" t="b">
        <f t="shared" si="5"/>
        <v>0</v>
      </c>
      <c r="T90" s="170" t="b">
        <f t="shared" si="5"/>
        <v>1</v>
      </c>
      <c r="U90" s="170" t="b">
        <f t="shared" si="5"/>
        <v>1</v>
      </c>
      <c r="V90" s="170" t="b">
        <f>V89=V43</f>
        <v>1</v>
      </c>
    </row>
  </sheetData>
  <mergeCells count="6">
    <mergeCell ref="AA46:AB46"/>
    <mergeCell ref="AA47:AB47"/>
    <mergeCell ref="F3:L3"/>
    <mergeCell ref="P3:Q3"/>
    <mergeCell ref="Z3:AB3"/>
    <mergeCell ref="W43:AB43"/>
  </mergeCells>
  <conditionalFormatting sqref="E5:X39">
    <cfRule type="cellIs" dxfId="5" priority="8" operator="notEqual">
      <formula>0</formula>
    </cfRule>
  </conditionalFormatting>
  <conditionalFormatting sqref="A53:AB88">
    <cfRule type="cellIs" dxfId="4" priority="5" operator="equal">
      <formula>FALSE</formula>
    </cfRule>
  </conditionalFormatting>
  <conditionalFormatting sqref="E44:Q44">
    <cfRule type="cellIs" dxfId="3" priority="4" operator="notEqual">
      <formula>0</formula>
    </cfRule>
  </conditionalFormatting>
  <conditionalFormatting sqref="R5:R39">
    <cfRule type="cellIs" dxfId="2" priority="3" operator="notEqual">
      <formula>0</formula>
    </cfRule>
  </conditionalFormatting>
  <conditionalFormatting sqref="T5:V39">
    <cfRule type="cellIs" dxfId="1" priority="2" operator="notEqual">
      <formula>0</formula>
    </cfRule>
  </conditionalFormatting>
  <conditionalFormatting sqref="Y5:AA39">
    <cfRule type="cellIs" dxfId="0" priority="1" operator="notEqual">
      <formula>0</formula>
    </cfRule>
  </conditionalFormatting>
  <pageMargins left="0.7" right="0.7" top="0.75" bottom="0.75" header="0.3" footer="0.3"/>
  <pageSetup paperSize="3" scale="64" fitToHeight="2" orientation="landscape" r:id="rId1"/>
  <rowBreaks count="1" manualBreakCount="1">
    <brk id="22" max="27" man="1"/>
  </rowBreaks>
  <colBreaks count="1" manualBreakCount="1">
    <brk id="14" max="47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FA38-4260-4D9D-AF90-93493ACDE35A}">
  <sheetPr>
    <tabColor rgb="FF00B050"/>
  </sheetPr>
  <dimension ref="A1:D55"/>
  <sheetViews>
    <sheetView topLeftCell="A30" workbookViewId="0">
      <selection activeCell="C55" sqref="C55"/>
    </sheetView>
  </sheetViews>
  <sheetFormatPr defaultRowHeight="15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81" t="s">
        <v>137</v>
      </c>
      <c r="B1" s="82"/>
      <c r="C1" s="82"/>
      <c r="D1" s="82"/>
    </row>
    <row r="2" spans="1:4" hidden="1" x14ac:dyDescent="0.25"/>
    <row r="3" spans="1:4" x14ac:dyDescent="0.25">
      <c r="A3" s="83" t="s">
        <v>138</v>
      </c>
      <c r="B3" s="83" t="s">
        <v>139</v>
      </c>
      <c r="C3" s="83" t="s">
        <v>140</v>
      </c>
      <c r="D3" s="83" t="s">
        <v>141</v>
      </c>
    </row>
    <row r="4" spans="1:4" x14ac:dyDescent="0.25">
      <c r="A4" t="s">
        <v>142</v>
      </c>
      <c r="B4" s="84">
        <f>B8/4</f>
        <v>149.25</v>
      </c>
      <c r="C4" s="84">
        <v>14.9</v>
      </c>
      <c r="D4" t="s">
        <v>143</v>
      </c>
    </row>
    <row r="5" spans="1:4" x14ac:dyDescent="0.25">
      <c r="A5" t="s">
        <v>144</v>
      </c>
      <c r="B5" s="84">
        <v>149.25</v>
      </c>
      <c r="C5" s="84">
        <v>14.9</v>
      </c>
      <c r="D5" t="s">
        <v>143</v>
      </c>
    </row>
    <row r="6" spans="1:4" x14ac:dyDescent="0.25">
      <c r="A6" t="s">
        <v>145</v>
      </c>
      <c r="B6" s="84">
        <v>149.25</v>
      </c>
      <c r="C6" s="84">
        <v>14.9</v>
      </c>
      <c r="D6" t="s">
        <v>146</v>
      </c>
    </row>
    <row r="7" spans="1:4" x14ac:dyDescent="0.25">
      <c r="A7" t="s">
        <v>147</v>
      </c>
      <c r="B7" s="84">
        <v>149.25</v>
      </c>
      <c r="C7" s="84">
        <v>14.9</v>
      </c>
      <c r="D7" t="s">
        <v>146</v>
      </c>
    </row>
    <row r="8" spans="1:4" x14ac:dyDescent="0.25">
      <c r="B8" s="84">
        <v>597</v>
      </c>
      <c r="C8" s="84">
        <f>SUM(C4:C7)</f>
        <v>59.6</v>
      </c>
      <c r="D8" t="s">
        <v>148</v>
      </c>
    </row>
    <row r="9" spans="1:4" x14ac:dyDescent="0.25">
      <c r="B9" s="84"/>
      <c r="C9" s="84"/>
    </row>
    <row r="10" spans="1:4" x14ac:dyDescent="0.25">
      <c r="A10" s="81" t="s">
        <v>149</v>
      </c>
      <c r="B10" s="85"/>
      <c r="C10" s="85"/>
      <c r="D10" s="82"/>
    </row>
    <row r="11" spans="1:4" x14ac:dyDescent="0.25">
      <c r="B11" s="84"/>
      <c r="C11" s="84"/>
    </row>
    <row r="12" spans="1:4" x14ac:dyDescent="0.25">
      <c r="A12" s="86" t="s">
        <v>138</v>
      </c>
      <c r="B12" s="86" t="s">
        <v>139</v>
      </c>
      <c r="C12" s="86" t="s">
        <v>140</v>
      </c>
      <c r="D12" s="86" t="s">
        <v>141</v>
      </c>
    </row>
    <row r="13" spans="1:4" x14ac:dyDescent="0.25">
      <c r="A13" t="s">
        <v>142</v>
      </c>
      <c r="B13" s="84">
        <v>166.7</v>
      </c>
      <c r="C13" s="84">
        <v>16.399999999999999</v>
      </c>
      <c r="D13" t="s">
        <v>143</v>
      </c>
    </row>
    <row r="14" spans="1:4" x14ac:dyDescent="0.25">
      <c r="A14" t="s">
        <v>144</v>
      </c>
      <c r="B14" s="84">
        <v>170.7</v>
      </c>
      <c r="C14" s="84">
        <v>16.7</v>
      </c>
      <c r="D14" t="s">
        <v>143</v>
      </c>
    </row>
    <row r="15" spans="1:4" x14ac:dyDescent="0.25">
      <c r="A15" t="s">
        <v>145</v>
      </c>
      <c r="B15" s="84">
        <v>168.7</v>
      </c>
      <c r="C15" s="84">
        <v>16.600000000000001</v>
      </c>
      <c r="D15" t="s">
        <v>146</v>
      </c>
    </row>
    <row r="16" spans="1:4" x14ac:dyDescent="0.25">
      <c r="A16" t="s">
        <v>147</v>
      </c>
      <c r="B16" s="84">
        <v>168.7</v>
      </c>
      <c r="C16" s="84">
        <v>16.600000000000001</v>
      </c>
      <c r="D16" t="s">
        <v>146</v>
      </c>
    </row>
    <row r="17" spans="1:4" x14ac:dyDescent="0.25">
      <c r="B17" s="84">
        <f>SUM(B13:B16)</f>
        <v>674.8</v>
      </c>
      <c r="C17" s="84">
        <f>SUM(C13:C16)</f>
        <v>66.3</v>
      </c>
      <c r="D17" t="s">
        <v>148</v>
      </c>
    </row>
    <row r="18" spans="1:4" x14ac:dyDescent="0.25">
      <c r="B18" s="84"/>
      <c r="C18" s="84"/>
    </row>
    <row r="19" spans="1:4" x14ac:dyDescent="0.25">
      <c r="A19" s="81" t="s">
        <v>150</v>
      </c>
      <c r="B19" s="82"/>
      <c r="C19" s="82"/>
      <c r="D19" s="82"/>
    </row>
    <row r="21" spans="1:4" x14ac:dyDescent="0.25">
      <c r="A21" s="86" t="s">
        <v>138</v>
      </c>
      <c r="B21" s="86" t="s">
        <v>139</v>
      </c>
      <c r="C21" s="86" t="s">
        <v>140</v>
      </c>
      <c r="D21" s="86" t="s">
        <v>141</v>
      </c>
    </row>
    <row r="22" spans="1:4" x14ac:dyDescent="0.25">
      <c r="A22" t="s">
        <v>142</v>
      </c>
      <c r="B22" s="87">
        <v>168.5</v>
      </c>
      <c r="C22" s="87">
        <v>16.440000000000001</v>
      </c>
      <c r="D22" t="s">
        <v>143</v>
      </c>
    </row>
    <row r="23" spans="1:4" x14ac:dyDescent="0.25">
      <c r="A23" t="s">
        <v>144</v>
      </c>
      <c r="B23" s="87">
        <v>171.9</v>
      </c>
      <c r="C23" s="87">
        <v>16.73</v>
      </c>
      <c r="D23" t="s">
        <v>143</v>
      </c>
    </row>
    <row r="24" spans="1:4" x14ac:dyDescent="0.25">
      <c r="A24" t="s">
        <v>145</v>
      </c>
      <c r="B24" s="87">
        <v>174.3</v>
      </c>
      <c r="C24" s="87">
        <v>16.96</v>
      </c>
      <c r="D24" t="s">
        <v>151</v>
      </c>
    </row>
    <row r="25" spans="1:4" x14ac:dyDescent="0.25">
      <c r="A25" t="s">
        <v>147</v>
      </c>
      <c r="B25" s="87">
        <v>176</v>
      </c>
      <c r="C25" s="87">
        <v>17.100000000000001</v>
      </c>
      <c r="D25" t="s">
        <v>151</v>
      </c>
    </row>
    <row r="26" spans="1:4" x14ac:dyDescent="0.25">
      <c r="A26" t="s">
        <v>152</v>
      </c>
      <c r="B26" s="87">
        <v>50</v>
      </c>
      <c r="C26" s="87">
        <v>5</v>
      </c>
      <c r="D26" t="s">
        <v>153</v>
      </c>
    </row>
    <row r="27" spans="1:4" x14ac:dyDescent="0.25">
      <c r="B27" s="84">
        <f>SUM(B22:B26)</f>
        <v>740.7</v>
      </c>
      <c r="C27" s="88">
        <f>SUM(C22:C26)</f>
        <v>72.23</v>
      </c>
      <c r="D27" t="s">
        <v>148</v>
      </c>
    </row>
    <row r="28" spans="1:4" x14ac:dyDescent="0.25">
      <c r="A28" t="s">
        <v>154</v>
      </c>
      <c r="B28" s="84"/>
      <c r="C28" s="88"/>
    </row>
    <row r="29" spans="1:4" x14ac:dyDescent="0.25">
      <c r="B29" s="84"/>
      <c r="C29" s="88"/>
    </row>
    <row r="30" spans="1:4" x14ac:dyDescent="0.25">
      <c r="A30" s="81" t="s">
        <v>155</v>
      </c>
      <c r="B30" s="82"/>
      <c r="C30" s="82"/>
      <c r="D30" s="82"/>
    </row>
    <row r="31" spans="1:4" x14ac:dyDescent="0.25">
      <c r="A31" s="86" t="s">
        <v>138</v>
      </c>
      <c r="B31" s="89" t="s">
        <v>156</v>
      </c>
      <c r="C31" s="89" t="s">
        <v>157</v>
      </c>
      <c r="D31" s="86" t="s">
        <v>141</v>
      </c>
    </row>
    <row r="32" spans="1:4" x14ac:dyDescent="0.25">
      <c r="A32" t="s">
        <v>158</v>
      </c>
      <c r="B32" s="90">
        <v>175304085.45700008</v>
      </c>
      <c r="C32" s="90">
        <v>16700895.509700023</v>
      </c>
      <c r="D32" t="s">
        <v>159</v>
      </c>
    </row>
    <row r="33" spans="1:4" x14ac:dyDescent="0.25">
      <c r="A33" t="s">
        <v>160</v>
      </c>
      <c r="B33" s="90">
        <v>177656315.79199994</v>
      </c>
      <c r="C33" s="90">
        <v>16964340.57670005</v>
      </c>
      <c r="D33" t="s">
        <v>159</v>
      </c>
    </row>
    <row r="34" spans="1:4" x14ac:dyDescent="0.25">
      <c r="A34" t="s">
        <v>161</v>
      </c>
      <c r="B34" s="90">
        <v>194386318.54299977</v>
      </c>
      <c r="C34" s="90">
        <v>18638773.711300015</v>
      </c>
      <c r="D34" t="s">
        <v>159</v>
      </c>
    </row>
    <row r="35" spans="1:4" x14ac:dyDescent="0.25">
      <c r="A35" t="s">
        <v>162</v>
      </c>
      <c r="B35" s="90">
        <v>203425557.26699984</v>
      </c>
      <c r="C35" s="90">
        <v>19561748.653699983</v>
      </c>
      <c r="D35" t="s">
        <v>159</v>
      </c>
    </row>
    <row r="36" spans="1:4" x14ac:dyDescent="0.25">
      <c r="B36" s="90">
        <v>0</v>
      </c>
      <c r="C36" s="90">
        <v>0</v>
      </c>
    </row>
    <row r="37" spans="1:4" x14ac:dyDescent="0.25">
      <c r="B37" s="90">
        <f>SUM(B32:B36)</f>
        <v>750772277.05899966</v>
      </c>
      <c r="C37" s="80">
        <f>SUM(C32:C36)</f>
        <v>71865758.451400071</v>
      </c>
      <c r="D37" t="s">
        <v>163</v>
      </c>
    </row>
    <row r="38" spans="1:4" x14ac:dyDescent="0.25">
      <c r="B38" s="90"/>
      <c r="C38" s="90"/>
      <c r="D38" s="91"/>
    </row>
    <row r="39" spans="1:4" x14ac:dyDescent="0.25">
      <c r="A39" s="81" t="s">
        <v>164</v>
      </c>
      <c r="B39" s="92"/>
      <c r="C39" s="92"/>
      <c r="D39" s="82"/>
    </row>
    <row r="40" spans="1:4" x14ac:dyDescent="0.25">
      <c r="A40" s="86" t="s">
        <v>138</v>
      </c>
      <c r="B40" s="89" t="s">
        <v>156</v>
      </c>
      <c r="C40" s="89" t="s">
        <v>157</v>
      </c>
      <c r="D40" s="86"/>
    </row>
    <row r="41" spans="1:4" x14ac:dyDescent="0.25">
      <c r="A41" t="s">
        <v>165</v>
      </c>
      <c r="B41" s="90">
        <v>175304085.45700008</v>
      </c>
      <c r="C41" s="90">
        <f>+B41*0.1</f>
        <v>17530408.54570001</v>
      </c>
      <c r="D41" t="s">
        <v>159</v>
      </c>
    </row>
    <row r="42" spans="1:4" x14ac:dyDescent="0.25">
      <c r="A42" t="s">
        <v>166</v>
      </c>
      <c r="B42" s="90">
        <v>177656315.79199994</v>
      </c>
      <c r="C42" s="90">
        <f t="shared" ref="C42:C44" si="0">+B42*0.1</f>
        <v>17765631.579199996</v>
      </c>
      <c r="D42" t="s">
        <v>159</v>
      </c>
    </row>
    <row r="43" spans="1:4" x14ac:dyDescent="0.25">
      <c r="A43" t="s">
        <v>167</v>
      </c>
      <c r="B43" s="90">
        <v>194386318.54299977</v>
      </c>
      <c r="C43" s="90">
        <f t="shared" si="0"/>
        <v>19438631.854299977</v>
      </c>
      <c r="D43" t="s">
        <v>159</v>
      </c>
    </row>
    <row r="44" spans="1:4" x14ac:dyDescent="0.25">
      <c r="A44" t="s">
        <v>168</v>
      </c>
      <c r="B44" s="266">
        <v>154445530</v>
      </c>
      <c r="C44" s="266">
        <f t="shared" si="0"/>
        <v>15444553</v>
      </c>
      <c r="D44" t="s">
        <v>159</v>
      </c>
    </row>
    <row r="45" spans="1:4" x14ac:dyDescent="0.25">
      <c r="B45" s="266">
        <v>0</v>
      </c>
      <c r="C45" s="266">
        <v>0</v>
      </c>
    </row>
    <row r="46" spans="1:4" x14ac:dyDescent="0.25">
      <c r="B46" s="266">
        <f>SUM(B41:B45)</f>
        <v>701792249.79199982</v>
      </c>
      <c r="C46" s="267">
        <f>SUM(C41:C45)</f>
        <v>70179224.979199976</v>
      </c>
    </row>
    <row r="47" spans="1:4" x14ac:dyDescent="0.25">
      <c r="B47" s="95"/>
      <c r="C47" s="96"/>
      <c r="D47" s="91"/>
    </row>
    <row r="48" spans="1:4" x14ac:dyDescent="0.25">
      <c r="A48" s="81" t="s">
        <v>169</v>
      </c>
      <c r="B48" s="82"/>
      <c r="C48" s="82"/>
      <c r="D48" s="82"/>
    </row>
    <row r="49" spans="1:4" x14ac:dyDescent="0.25">
      <c r="A49" s="86" t="s">
        <v>138</v>
      </c>
      <c r="B49" s="89" t="s">
        <v>156</v>
      </c>
      <c r="C49" s="89" t="s">
        <v>157</v>
      </c>
      <c r="D49" s="86"/>
    </row>
    <row r="50" spans="1:4" x14ac:dyDescent="0.25">
      <c r="A50" t="s">
        <v>170</v>
      </c>
      <c r="B50" s="90">
        <v>175304085.45700008</v>
      </c>
      <c r="C50" s="90">
        <f>+B50*0.1</f>
        <v>17530408.54570001</v>
      </c>
      <c r="D50" t="s">
        <v>159</v>
      </c>
    </row>
    <row r="51" spans="1:4" x14ac:dyDescent="0.25">
      <c r="A51" t="s">
        <v>171</v>
      </c>
      <c r="B51" s="90">
        <v>177656315.79199994</v>
      </c>
      <c r="C51" s="90">
        <f t="shared" ref="C51:C53" si="1">+B51*0.1</f>
        <v>17765631.579199996</v>
      </c>
      <c r="D51" t="s">
        <v>159</v>
      </c>
    </row>
    <row r="52" spans="1:4" x14ac:dyDescent="0.25">
      <c r="A52" t="s">
        <v>172</v>
      </c>
      <c r="B52" s="90">
        <v>194386318.54299977</v>
      </c>
      <c r="C52" s="90">
        <f t="shared" si="1"/>
        <v>19438631.854299977</v>
      </c>
      <c r="D52" t="s">
        <v>159</v>
      </c>
    </row>
    <row r="53" spans="1:4" x14ac:dyDescent="0.25">
      <c r="A53" t="s">
        <v>173</v>
      </c>
      <c r="B53" s="266">
        <v>154445530</v>
      </c>
      <c r="C53" s="266">
        <f t="shared" si="1"/>
        <v>15444553</v>
      </c>
      <c r="D53" t="s">
        <v>159</v>
      </c>
    </row>
    <row r="54" spans="1:4" x14ac:dyDescent="0.25">
      <c r="B54" s="266">
        <v>0</v>
      </c>
      <c r="C54" s="266">
        <v>0</v>
      </c>
    </row>
    <row r="55" spans="1:4" x14ac:dyDescent="0.25">
      <c r="B55" s="266">
        <f>SUM(B50:B54)</f>
        <v>701792249.79199982</v>
      </c>
      <c r="C55" s="267">
        <f>SUM(C50:C54)</f>
        <v>70179224.979199976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2C07-56D3-4ABB-BDC7-2FC60B2B0B10}">
  <sheetPr>
    <tabColor rgb="FF00B050"/>
  </sheetPr>
  <dimension ref="A1:AB75"/>
  <sheetViews>
    <sheetView topLeftCell="E4" workbookViewId="0">
      <selection activeCell="P20" sqref="P20"/>
    </sheetView>
  </sheetViews>
  <sheetFormatPr defaultRowHeight="15" outlineLevelCol="1" x14ac:dyDescent="0.25"/>
  <cols>
    <col min="1" max="1" width="13.140625" customWidth="1"/>
    <col min="2" max="2" width="31.7109375" customWidth="1" outlineLevel="1"/>
    <col min="3" max="3" width="23.140625" customWidth="1" outlineLevel="1"/>
    <col min="4" max="4" width="43" customWidth="1"/>
    <col min="5" max="5" width="17" bestFit="1" customWidth="1"/>
    <col min="6" max="6" width="13.140625" customWidth="1"/>
    <col min="7" max="7" width="19.85546875" customWidth="1"/>
    <col min="8" max="8" width="21.28515625" customWidth="1"/>
    <col min="9" max="10" width="16" customWidth="1"/>
    <col min="11" max="11" width="17" customWidth="1"/>
    <col min="12" max="12" width="17.7109375" bestFit="1" customWidth="1"/>
    <col min="13" max="13" width="16.42578125" bestFit="1" customWidth="1"/>
    <col min="14" max="16" width="16.42578125" customWidth="1"/>
    <col min="17" max="18" width="15" bestFit="1" customWidth="1"/>
    <col min="19" max="19" width="16" bestFit="1" customWidth="1"/>
    <col min="20" max="22" width="15.28515625" bestFit="1" customWidth="1"/>
    <col min="23" max="23" width="14.85546875" customWidth="1"/>
    <col min="24" max="24" width="16.85546875" bestFit="1" customWidth="1"/>
    <col min="25" max="25" width="11.5703125" customWidth="1"/>
    <col min="26" max="26" width="16" bestFit="1" customWidth="1"/>
    <col min="27" max="27" width="17.7109375" bestFit="1" customWidth="1"/>
    <col min="28" max="28" width="17.42578125" bestFit="1" customWidth="1"/>
  </cols>
  <sheetData>
    <row r="1" spans="1:28" x14ac:dyDescent="0.25">
      <c r="B1" s="1" t="s">
        <v>0</v>
      </c>
      <c r="C1" s="2"/>
      <c r="D1" s="3" t="s">
        <v>1</v>
      </c>
      <c r="E1" s="3" t="s">
        <v>2</v>
      </c>
      <c r="F1" s="4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B2" s="4" t="s">
        <v>3</v>
      </c>
      <c r="C2" s="2"/>
      <c r="E2" s="2"/>
      <c r="F2" s="2" t="s">
        <v>4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/>
      <c r="P2" s="7"/>
      <c r="Q2" s="7">
        <v>0.56510000000000005</v>
      </c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f>+AVERAGE(Q2,R2,W2)</f>
        <v>0.55510000000000004</v>
      </c>
      <c r="Z2" s="2"/>
      <c r="AA2" s="2"/>
      <c r="AB2" s="2"/>
    </row>
    <row r="3" spans="1:28" ht="15.75" thickBot="1" x14ac:dyDescent="0.3">
      <c r="B3" s="4" t="s">
        <v>5</v>
      </c>
      <c r="C3" s="4" t="s">
        <v>6</v>
      </c>
      <c r="D3" s="2"/>
      <c r="E3" s="2"/>
      <c r="F3" s="330" t="s">
        <v>7</v>
      </c>
      <c r="G3" s="331"/>
      <c r="H3" s="331"/>
      <c r="I3" s="331"/>
      <c r="J3" s="331"/>
      <c r="K3" s="331"/>
      <c r="L3" s="331"/>
      <c r="M3" s="9"/>
      <c r="N3" s="10"/>
      <c r="O3" s="329" t="s">
        <v>8</v>
      </c>
      <c r="P3" s="329"/>
      <c r="Q3" s="334" t="s">
        <v>9</v>
      </c>
      <c r="R3" s="334"/>
      <c r="S3" s="334"/>
      <c r="T3" s="334"/>
      <c r="U3" s="334"/>
      <c r="V3" s="334"/>
      <c r="W3" s="334"/>
      <c r="X3" s="334"/>
      <c r="Y3" s="2"/>
      <c r="Z3" s="341" t="s">
        <v>10</v>
      </c>
      <c r="AA3" s="341"/>
      <c r="AB3" s="341"/>
    </row>
    <row r="4" spans="1:28" s="18" customFormat="1" ht="60.75" thickBot="1" x14ac:dyDescent="0.3">
      <c r="A4" s="11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4" t="s">
        <v>22</v>
      </c>
      <c r="M4" s="12" t="s">
        <v>23</v>
      </c>
      <c r="N4" s="12" t="s">
        <v>24</v>
      </c>
      <c r="O4" s="12" t="s">
        <v>26</v>
      </c>
      <c r="P4" s="12" t="s">
        <v>27</v>
      </c>
      <c r="Q4" s="12" t="s">
        <v>25</v>
      </c>
      <c r="R4" s="12" t="s">
        <v>28</v>
      </c>
      <c r="S4" s="12" t="s">
        <v>29</v>
      </c>
      <c r="T4" s="12" t="s">
        <v>30</v>
      </c>
      <c r="U4" s="12" t="s">
        <v>31</v>
      </c>
      <c r="V4" s="12" t="s">
        <v>32</v>
      </c>
      <c r="W4" s="12" t="s">
        <v>33</v>
      </c>
      <c r="X4" s="16" t="s">
        <v>34</v>
      </c>
      <c r="Y4" s="17" t="s">
        <v>35</v>
      </c>
      <c r="Z4" s="12" t="s">
        <v>36</v>
      </c>
      <c r="AA4" s="12" t="s">
        <v>37</v>
      </c>
      <c r="AB4" s="12" t="s">
        <v>38</v>
      </c>
    </row>
    <row r="5" spans="1:28" ht="30" x14ac:dyDescent="0.25">
      <c r="A5" s="19" t="s">
        <v>39</v>
      </c>
      <c r="B5" s="20" t="s">
        <v>40</v>
      </c>
      <c r="C5" s="21" t="s">
        <v>41</v>
      </c>
      <c r="D5" s="21" t="s">
        <v>42</v>
      </c>
      <c r="E5" s="152">
        <v>3.54</v>
      </c>
      <c r="F5" s="153">
        <v>0</v>
      </c>
      <c r="G5" s="154">
        <v>0</v>
      </c>
      <c r="H5" s="154">
        <v>0</v>
      </c>
      <c r="I5" s="154">
        <v>0</v>
      </c>
      <c r="J5" s="154">
        <v>0</v>
      </c>
      <c r="K5" s="154">
        <v>0</v>
      </c>
      <c r="L5" s="155">
        <v>0</v>
      </c>
      <c r="M5" s="156">
        <v>0</v>
      </c>
      <c r="N5" s="156">
        <v>0.33077825999999999</v>
      </c>
      <c r="O5" s="156">
        <v>0.16538912</v>
      </c>
      <c r="P5" s="156">
        <v>0.16538914000000002</v>
      </c>
      <c r="Q5" s="156">
        <v>0.53544687000000002</v>
      </c>
      <c r="R5" s="156">
        <v>0.53544687000000002</v>
      </c>
      <c r="S5" s="157">
        <v>1.401672</v>
      </c>
      <c r="T5" s="156">
        <v>0.71277599999999997</v>
      </c>
      <c r="U5" s="156">
        <v>0.71277599999999997</v>
      </c>
      <c r="V5" s="156">
        <v>0.71277599999999997</v>
      </c>
      <c r="W5" s="156">
        <v>0</v>
      </c>
      <c r="X5" s="157">
        <v>2.138328</v>
      </c>
      <c r="Y5" s="158">
        <v>0.55510000000000004</v>
      </c>
      <c r="Z5" s="159">
        <v>1.9650540000000003</v>
      </c>
      <c r="AA5" s="38">
        <v>1.5749459999999997</v>
      </c>
      <c r="AB5" s="30" t="e">
        <f>+#REF!</f>
        <v>#REF!</v>
      </c>
    </row>
    <row r="6" spans="1:28" ht="30" x14ac:dyDescent="0.25">
      <c r="A6" s="19" t="s">
        <v>44</v>
      </c>
      <c r="B6" s="20" t="s">
        <v>45</v>
      </c>
      <c r="C6" s="21" t="s">
        <v>41</v>
      </c>
      <c r="D6" s="21" t="s">
        <v>46</v>
      </c>
      <c r="E6" s="160">
        <v>1</v>
      </c>
      <c r="F6" s="161">
        <v>0</v>
      </c>
      <c r="G6" s="162">
        <v>0</v>
      </c>
      <c r="H6" s="154">
        <v>0</v>
      </c>
      <c r="I6" s="154">
        <v>2.8124E-2</v>
      </c>
      <c r="J6" s="154">
        <v>0</v>
      </c>
      <c r="K6" s="154">
        <v>2.0800600000000002E-2</v>
      </c>
      <c r="L6" s="163">
        <v>4.8924600000000006E-2</v>
      </c>
      <c r="M6" s="156">
        <v>6.5057999999999991E-3</v>
      </c>
      <c r="N6" s="156">
        <v>1.6299360000000006E-2</v>
      </c>
      <c r="O6" s="156">
        <v>3.5468940000000004E-2</v>
      </c>
      <c r="P6" s="156">
        <v>3.5469010000000002E-2</v>
      </c>
      <c r="Q6" s="156">
        <v>0.20063677820000003</v>
      </c>
      <c r="R6" s="156">
        <v>0.20063677820000003</v>
      </c>
      <c r="S6" s="157">
        <v>0.42407871640000006</v>
      </c>
      <c r="T6" s="156">
        <v>0.17592949786666667</v>
      </c>
      <c r="U6" s="156">
        <v>0.17592949786666667</v>
      </c>
      <c r="V6" s="156">
        <v>0.17592949786666667</v>
      </c>
      <c r="W6" s="156">
        <v>0</v>
      </c>
      <c r="X6" s="157">
        <v>0.52778849360000002</v>
      </c>
      <c r="Y6" s="158">
        <v>0.5</v>
      </c>
      <c r="Z6" s="159">
        <v>0.5</v>
      </c>
      <c r="AA6" s="38">
        <v>0.5</v>
      </c>
      <c r="AB6" s="35" t="e">
        <f>+#REF!</f>
        <v>#REF!</v>
      </c>
    </row>
    <row r="7" spans="1:28" ht="30" x14ac:dyDescent="0.25">
      <c r="A7" s="19" t="s">
        <v>48</v>
      </c>
      <c r="B7" s="20" t="s">
        <v>45</v>
      </c>
      <c r="C7" s="21" t="s">
        <v>41</v>
      </c>
      <c r="D7" s="21" t="s">
        <v>49</v>
      </c>
      <c r="E7" s="160">
        <v>6.4020000000000001</v>
      </c>
      <c r="F7" s="161">
        <v>0</v>
      </c>
      <c r="G7" s="162">
        <v>0</v>
      </c>
      <c r="H7" s="154">
        <v>0</v>
      </c>
      <c r="I7" s="154">
        <v>0</v>
      </c>
      <c r="J7" s="154">
        <v>1.0874999999999999</v>
      </c>
      <c r="K7" s="154">
        <v>0.96740000000000004</v>
      </c>
      <c r="L7" s="163">
        <v>2.0548999999999999</v>
      </c>
      <c r="M7" s="156">
        <v>0.22500000000000001</v>
      </c>
      <c r="N7" s="156">
        <v>1.85625</v>
      </c>
      <c r="O7" s="156">
        <v>4.1361499999999998</v>
      </c>
      <c r="P7" s="156">
        <v>1.1641532182693481E-16</v>
      </c>
      <c r="Q7" s="156">
        <v>0.234375</v>
      </c>
      <c r="R7" s="156">
        <v>0.234375</v>
      </c>
      <c r="S7" s="157">
        <v>2.5499999999999998</v>
      </c>
      <c r="T7" s="156">
        <v>0.52001666666666668</v>
      </c>
      <c r="U7" s="156">
        <v>0.52001666666666668</v>
      </c>
      <c r="V7" s="156">
        <v>0.52001666666666668</v>
      </c>
      <c r="W7" s="156">
        <v>0</v>
      </c>
      <c r="X7" s="157">
        <v>1.5600499999999999</v>
      </c>
      <c r="Y7" s="158" t="s">
        <v>218</v>
      </c>
      <c r="Z7" s="159">
        <v>0</v>
      </c>
      <c r="AA7" s="38">
        <v>6.4020000000000001</v>
      </c>
      <c r="AB7" s="36" t="e">
        <f>+#REF!</f>
        <v>#REF!</v>
      </c>
    </row>
    <row r="8" spans="1:28" ht="30" x14ac:dyDescent="0.25">
      <c r="A8" s="19" t="s">
        <v>51</v>
      </c>
      <c r="B8" s="20" t="s">
        <v>45</v>
      </c>
      <c r="C8" s="21" t="s">
        <v>41</v>
      </c>
      <c r="D8" s="21" t="s">
        <v>52</v>
      </c>
      <c r="E8" s="160">
        <v>8.6980000000000004</v>
      </c>
      <c r="F8" s="161">
        <v>0</v>
      </c>
      <c r="G8" s="162">
        <v>0</v>
      </c>
      <c r="H8" s="154">
        <v>0</v>
      </c>
      <c r="I8" s="154">
        <v>0</v>
      </c>
      <c r="J8" s="154">
        <v>0</v>
      </c>
      <c r="K8" s="154">
        <v>0</v>
      </c>
      <c r="L8" s="163">
        <v>0</v>
      </c>
      <c r="M8" s="156">
        <v>0</v>
      </c>
      <c r="N8" s="156">
        <v>0</v>
      </c>
      <c r="O8" s="156">
        <v>0</v>
      </c>
      <c r="P8" s="156">
        <v>0</v>
      </c>
      <c r="Q8" s="156">
        <v>1.4496666666666667</v>
      </c>
      <c r="R8" s="156">
        <v>1.4496666666666667</v>
      </c>
      <c r="S8" s="157">
        <v>2.8993333333333333</v>
      </c>
      <c r="T8" s="156">
        <v>1.9328888883333335</v>
      </c>
      <c r="U8" s="156">
        <v>1.9328888883333335</v>
      </c>
      <c r="V8" s="156">
        <v>1.9328888883333335</v>
      </c>
      <c r="W8" s="156">
        <v>0</v>
      </c>
      <c r="X8" s="157">
        <v>5.7986666649999998</v>
      </c>
      <c r="Y8" s="158">
        <v>0.5</v>
      </c>
      <c r="Z8" s="159">
        <v>4.3490000000000002</v>
      </c>
      <c r="AA8" s="38">
        <v>4.3490000000000002</v>
      </c>
      <c r="AB8" s="35" t="e">
        <f>+#REF!</f>
        <v>#REF!</v>
      </c>
    </row>
    <row r="9" spans="1:28" ht="30" x14ac:dyDescent="0.25">
      <c r="A9" s="19" t="s">
        <v>53</v>
      </c>
      <c r="B9" s="20" t="s">
        <v>45</v>
      </c>
      <c r="C9" s="21" t="s">
        <v>41</v>
      </c>
      <c r="D9" s="21" t="s">
        <v>54</v>
      </c>
      <c r="E9" s="160">
        <v>0</v>
      </c>
      <c r="F9" s="161">
        <v>0</v>
      </c>
      <c r="G9" s="162">
        <v>0</v>
      </c>
      <c r="H9" s="154">
        <v>0</v>
      </c>
      <c r="I9" s="154">
        <v>0</v>
      </c>
      <c r="J9" s="154">
        <v>0</v>
      </c>
      <c r="K9" s="154">
        <v>0</v>
      </c>
      <c r="L9" s="163"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156">
        <v>0</v>
      </c>
      <c r="S9" s="157">
        <v>0</v>
      </c>
      <c r="T9" s="156">
        <v>0</v>
      </c>
      <c r="U9" s="156">
        <v>0</v>
      </c>
      <c r="V9" s="156">
        <v>0</v>
      </c>
      <c r="W9" s="156">
        <v>0</v>
      </c>
      <c r="X9" s="157">
        <v>0</v>
      </c>
      <c r="Y9" s="158">
        <v>0.5</v>
      </c>
      <c r="Z9" s="159">
        <v>0</v>
      </c>
      <c r="AA9" s="38">
        <v>0</v>
      </c>
      <c r="AB9" s="36" t="e">
        <f>+#REF!</f>
        <v>#REF!</v>
      </c>
    </row>
    <row r="10" spans="1:28" ht="30" x14ac:dyDescent="0.25">
      <c r="A10" s="19" t="s">
        <v>55</v>
      </c>
      <c r="B10" s="20" t="s">
        <v>45</v>
      </c>
      <c r="C10" s="21" t="s">
        <v>41</v>
      </c>
      <c r="D10" s="21" t="s">
        <v>56</v>
      </c>
      <c r="E10" s="160">
        <v>1.5</v>
      </c>
      <c r="F10" s="161">
        <v>0</v>
      </c>
      <c r="G10" s="162">
        <v>0</v>
      </c>
      <c r="H10" s="154">
        <v>0</v>
      </c>
      <c r="I10" s="154">
        <v>8.158689999999999E-2</v>
      </c>
      <c r="J10" s="154">
        <v>0.16659913000000001</v>
      </c>
      <c r="K10" s="154">
        <v>0</v>
      </c>
      <c r="L10" s="163">
        <v>0.24818603</v>
      </c>
      <c r="M10" s="156">
        <v>0.44582791999999999</v>
      </c>
      <c r="N10" s="156">
        <v>0.16793314000000006</v>
      </c>
      <c r="O10" s="156">
        <v>0.35288271000000004</v>
      </c>
      <c r="P10" s="156">
        <v>0.50906437999999998</v>
      </c>
      <c r="Q10" s="156">
        <v>0</v>
      </c>
      <c r="R10" s="156">
        <v>0</v>
      </c>
      <c r="S10" s="157">
        <v>0.61376106000000008</v>
      </c>
      <c r="T10" s="156">
        <v>0.21268430333333335</v>
      </c>
      <c r="U10" s="156">
        <v>0.21268430333333335</v>
      </c>
      <c r="V10" s="156">
        <v>0.21268430333333335</v>
      </c>
      <c r="W10" s="156">
        <v>0</v>
      </c>
      <c r="X10" s="157">
        <v>0.63805291000000008</v>
      </c>
      <c r="Y10" s="158">
        <v>0.55510000000000004</v>
      </c>
      <c r="Z10" s="159">
        <v>0.83265</v>
      </c>
      <c r="AA10" s="38">
        <v>0.66735</v>
      </c>
      <c r="AB10" s="35" t="e">
        <f>+#REF!</f>
        <v>#REF!</v>
      </c>
    </row>
    <row r="11" spans="1:28" ht="30" x14ac:dyDescent="0.25">
      <c r="A11" s="19" t="s">
        <v>57</v>
      </c>
      <c r="B11" s="20" t="s">
        <v>45</v>
      </c>
      <c r="C11" s="21" t="s">
        <v>58</v>
      </c>
      <c r="D11" s="21" t="s">
        <v>59</v>
      </c>
      <c r="E11" s="160">
        <v>0.25</v>
      </c>
      <c r="F11" s="161">
        <v>0</v>
      </c>
      <c r="G11" s="163">
        <v>0</v>
      </c>
      <c r="H11" s="154">
        <v>0</v>
      </c>
      <c r="I11" s="154">
        <v>0</v>
      </c>
      <c r="J11" s="154">
        <v>0</v>
      </c>
      <c r="K11" s="24"/>
      <c r="L11" s="163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6.25E-2</v>
      </c>
      <c r="R11" s="156">
        <v>6.25E-2</v>
      </c>
      <c r="S11" s="157">
        <v>0.125</v>
      </c>
      <c r="T11" s="156">
        <v>4.1666666666666664E-2</v>
      </c>
      <c r="U11" s="156">
        <v>4.1666666666666664E-2</v>
      </c>
      <c r="V11" s="156">
        <v>4.1666666666666664E-2</v>
      </c>
      <c r="W11" s="156">
        <v>0</v>
      </c>
      <c r="X11" s="157">
        <v>0.125</v>
      </c>
      <c r="Y11" s="158">
        <v>0.5</v>
      </c>
      <c r="Z11" s="159">
        <v>0.125</v>
      </c>
      <c r="AA11" s="38">
        <v>0.125</v>
      </c>
      <c r="AB11" s="36" t="e">
        <f>+#REF!</f>
        <v>#REF!</v>
      </c>
    </row>
    <row r="12" spans="1:28" ht="30" x14ac:dyDescent="0.25">
      <c r="A12" s="19" t="s">
        <v>61</v>
      </c>
      <c r="B12" s="20" t="s">
        <v>62</v>
      </c>
      <c r="C12" s="21" t="s">
        <v>41</v>
      </c>
      <c r="D12" s="21" t="s">
        <v>63</v>
      </c>
      <c r="E12" s="160">
        <v>3.9999989999999999</v>
      </c>
      <c r="F12" s="161">
        <v>0</v>
      </c>
      <c r="G12" s="163">
        <v>3.9999989999999999</v>
      </c>
      <c r="H12" s="154">
        <v>0</v>
      </c>
      <c r="I12" s="154">
        <v>0</v>
      </c>
      <c r="J12" s="154">
        <v>0</v>
      </c>
      <c r="K12" s="154">
        <v>0</v>
      </c>
      <c r="L12" s="163">
        <v>0</v>
      </c>
      <c r="M12" s="156">
        <v>0</v>
      </c>
      <c r="N12" s="156">
        <v>0</v>
      </c>
      <c r="O12" s="156">
        <v>1.9999994999999999</v>
      </c>
      <c r="P12" s="156">
        <v>1.9999994999999999</v>
      </c>
      <c r="Q12" s="156">
        <v>0</v>
      </c>
      <c r="R12" s="156">
        <v>0</v>
      </c>
      <c r="S12" s="157">
        <v>0</v>
      </c>
      <c r="T12" s="156">
        <v>0</v>
      </c>
      <c r="U12" s="156">
        <v>0</v>
      </c>
      <c r="V12" s="156">
        <v>0</v>
      </c>
      <c r="W12" s="156">
        <v>0</v>
      </c>
      <c r="X12" s="157">
        <v>0</v>
      </c>
      <c r="Y12" s="158">
        <v>0.5</v>
      </c>
      <c r="Z12" s="159">
        <v>1.9999994999999999</v>
      </c>
      <c r="AA12" s="38">
        <v>1.9999994999999999</v>
      </c>
      <c r="AB12" s="36" t="e">
        <f>+#REF!</f>
        <v>#REF!</v>
      </c>
    </row>
    <row r="13" spans="1:28" ht="30" x14ac:dyDescent="0.25">
      <c r="A13" s="19" t="s">
        <v>64</v>
      </c>
      <c r="B13" s="20" t="s">
        <v>65</v>
      </c>
      <c r="C13" s="21" t="s">
        <v>41</v>
      </c>
      <c r="D13" s="21" t="s">
        <v>66</v>
      </c>
      <c r="E13" s="152">
        <v>5.0999999999999996</v>
      </c>
      <c r="F13" s="161">
        <v>0</v>
      </c>
      <c r="G13" s="163">
        <v>0</v>
      </c>
      <c r="H13" s="154">
        <v>0</v>
      </c>
      <c r="I13" s="154">
        <v>8.3292610000000003E-2</v>
      </c>
      <c r="J13" s="154">
        <v>0.13756526999999999</v>
      </c>
      <c r="K13" s="154">
        <v>0.52200566000000004</v>
      </c>
      <c r="L13" s="163">
        <v>0.74286353999999999</v>
      </c>
      <c r="M13" s="156">
        <v>0.15325372999999998</v>
      </c>
      <c r="N13" s="156">
        <v>0.91714298000000016</v>
      </c>
      <c r="O13" s="156">
        <v>1.8052020400000002</v>
      </c>
      <c r="P13" s="156">
        <v>8.0582100000000101E-3</v>
      </c>
      <c r="Q13" s="156">
        <v>0.53368100499999982</v>
      </c>
      <c r="R13" s="156">
        <v>0.53368100499999982</v>
      </c>
      <c r="S13" s="157">
        <v>2.1377587199999999</v>
      </c>
      <c r="T13" s="156">
        <v>0.75597977866666666</v>
      </c>
      <c r="U13" s="156">
        <v>0.75597977866666666</v>
      </c>
      <c r="V13" s="156">
        <v>0.75597977866666666</v>
      </c>
      <c r="W13" s="156">
        <v>0</v>
      </c>
      <c r="X13" s="157">
        <v>2.267939336</v>
      </c>
      <c r="Y13" s="158" t="s">
        <v>218</v>
      </c>
      <c r="Z13" s="159">
        <v>0</v>
      </c>
      <c r="AA13" s="38">
        <v>5.0999999999999996</v>
      </c>
      <c r="AB13" s="30" t="e">
        <f>+#REF!</f>
        <v>#REF!</v>
      </c>
    </row>
    <row r="14" spans="1:28" ht="30" x14ac:dyDescent="0.25">
      <c r="A14" s="19" t="s">
        <v>67</v>
      </c>
      <c r="B14" s="39" t="s">
        <v>68</v>
      </c>
      <c r="C14" s="21" t="s">
        <v>58</v>
      </c>
      <c r="D14" s="21" t="s">
        <v>69</v>
      </c>
      <c r="E14" s="160">
        <v>13.5</v>
      </c>
      <c r="F14" s="161">
        <v>0</v>
      </c>
      <c r="G14" s="163">
        <v>0.15652851999999998</v>
      </c>
      <c r="H14" s="154">
        <v>0.93770699999999996</v>
      </c>
      <c r="I14" s="154">
        <v>0.17602799999999999</v>
      </c>
      <c r="J14" s="154">
        <v>0.16865890999999991</v>
      </c>
      <c r="K14" s="154">
        <v>0.62698736999999993</v>
      </c>
      <c r="L14" s="163">
        <v>1.9093812799999998</v>
      </c>
      <c r="M14" s="156">
        <v>0.11755234000000006</v>
      </c>
      <c r="N14" s="156">
        <v>1.5388746799999999</v>
      </c>
      <c r="O14" s="156">
        <v>0.55634324000000002</v>
      </c>
      <c r="P14" s="156">
        <v>3.0159210799999991</v>
      </c>
      <c r="Q14" s="156">
        <v>4.8587163550000003</v>
      </c>
      <c r="R14" s="156">
        <v>4.8587163550000003</v>
      </c>
      <c r="S14" s="157">
        <v>11.373859730000001</v>
      </c>
      <c r="T14" s="156">
        <v>0.14794897666666665</v>
      </c>
      <c r="U14" s="156">
        <v>0.14794897666666665</v>
      </c>
      <c r="V14" s="156">
        <v>0.14794897666666665</v>
      </c>
      <c r="W14" s="156">
        <v>0</v>
      </c>
      <c r="X14" s="157">
        <v>0.44384692999999992</v>
      </c>
      <c r="Y14" s="158">
        <v>0.9</v>
      </c>
      <c r="Z14" s="159">
        <v>12.15</v>
      </c>
      <c r="AA14" s="38">
        <v>1.35</v>
      </c>
      <c r="AB14" s="40" t="e">
        <f>+#REF!</f>
        <v>#REF!</v>
      </c>
    </row>
    <row r="15" spans="1:28" ht="30" x14ac:dyDescent="0.25">
      <c r="A15" s="19" t="s">
        <v>71</v>
      </c>
      <c r="B15" s="39" t="s">
        <v>68</v>
      </c>
      <c r="C15" s="21" t="s">
        <v>58</v>
      </c>
      <c r="D15" s="21" t="s">
        <v>72</v>
      </c>
      <c r="E15" s="160">
        <v>0.91259999999999997</v>
      </c>
      <c r="F15" s="161">
        <v>0</v>
      </c>
      <c r="G15" s="163">
        <v>0</v>
      </c>
      <c r="H15" s="154">
        <v>0</v>
      </c>
      <c r="I15" s="154">
        <v>0</v>
      </c>
      <c r="J15" s="154">
        <v>3.09375E-2</v>
      </c>
      <c r="K15" s="154">
        <v>0.31719000000000003</v>
      </c>
      <c r="L15" s="163">
        <v>0.34812749999999998</v>
      </c>
      <c r="M15" s="156">
        <v>0</v>
      </c>
      <c r="N15" s="156">
        <v>0.62153499999999995</v>
      </c>
      <c r="O15" s="156">
        <v>9.6966250000000004E-2</v>
      </c>
      <c r="P15" s="156">
        <v>0.87269624999999995</v>
      </c>
      <c r="Q15" s="156">
        <v>-2.8531250000000001E-2</v>
      </c>
      <c r="R15" s="156">
        <v>-2.8531250000000001E-2</v>
      </c>
      <c r="S15" s="157">
        <v>0.56447250000000004</v>
      </c>
      <c r="T15" s="156">
        <v>0</v>
      </c>
      <c r="U15" s="156">
        <v>0</v>
      </c>
      <c r="V15" s="156">
        <v>0</v>
      </c>
      <c r="W15" s="156">
        <v>0</v>
      </c>
      <c r="X15" s="157">
        <v>0</v>
      </c>
      <c r="Y15" s="158">
        <v>0.9</v>
      </c>
      <c r="Z15" s="159">
        <v>0.82133999999999996</v>
      </c>
      <c r="AA15" s="38">
        <v>9.1259999999999994E-2</v>
      </c>
      <c r="AB15" s="36" t="e">
        <f>+#REF!</f>
        <v>#REF!</v>
      </c>
    </row>
    <row r="16" spans="1:28" ht="30" x14ac:dyDescent="0.25">
      <c r="A16" s="19" t="s">
        <v>73</v>
      </c>
      <c r="B16" s="39" t="s">
        <v>68</v>
      </c>
      <c r="C16" s="21" t="s">
        <v>58</v>
      </c>
      <c r="D16" s="21" t="s">
        <v>74</v>
      </c>
      <c r="E16" s="160">
        <v>0.5</v>
      </c>
      <c r="F16" s="161">
        <v>0</v>
      </c>
      <c r="G16" s="163">
        <v>0</v>
      </c>
      <c r="H16" s="154">
        <v>0</v>
      </c>
      <c r="I16" s="154">
        <v>0</v>
      </c>
      <c r="J16" s="154">
        <v>0</v>
      </c>
      <c r="K16" s="154">
        <v>0</v>
      </c>
      <c r="L16" s="163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0</v>
      </c>
      <c r="R16" s="156">
        <v>0</v>
      </c>
      <c r="S16" s="157">
        <v>0</v>
      </c>
      <c r="T16" s="156">
        <v>0</v>
      </c>
      <c r="U16" s="156">
        <v>0</v>
      </c>
      <c r="V16" s="156">
        <v>0</v>
      </c>
      <c r="W16" s="156">
        <v>0</v>
      </c>
      <c r="X16" s="157">
        <v>0</v>
      </c>
      <c r="Y16" s="158">
        <v>0.9</v>
      </c>
      <c r="Z16" s="159">
        <v>0.45</v>
      </c>
      <c r="AA16" s="38">
        <v>0.05</v>
      </c>
      <c r="AB16" s="36" t="e">
        <f>+#REF!</f>
        <v>#REF!</v>
      </c>
    </row>
    <row r="17" spans="1:28" x14ac:dyDescent="0.25">
      <c r="A17" s="19" t="s">
        <v>75</v>
      </c>
      <c r="B17" s="39" t="s">
        <v>68</v>
      </c>
      <c r="C17" s="21" t="s">
        <v>76</v>
      </c>
      <c r="D17" s="21" t="s">
        <v>77</v>
      </c>
      <c r="E17" s="160">
        <v>1.6</v>
      </c>
      <c r="F17" s="161">
        <v>0</v>
      </c>
      <c r="G17" s="163">
        <v>0</v>
      </c>
      <c r="H17" s="154">
        <v>0</v>
      </c>
      <c r="I17" s="154">
        <v>0</v>
      </c>
      <c r="J17" s="154">
        <v>0</v>
      </c>
      <c r="K17" s="154">
        <v>0.17970749999999999</v>
      </c>
      <c r="L17" s="163">
        <v>0.17970749999999999</v>
      </c>
      <c r="M17" s="156">
        <v>0.17416875000000001</v>
      </c>
      <c r="N17" s="156">
        <v>-0.28342909999999999</v>
      </c>
      <c r="O17" s="156">
        <v>7.044715E-2</v>
      </c>
      <c r="P17" s="156">
        <v>0</v>
      </c>
      <c r="Q17" s="156">
        <v>8.0587174999999983E-2</v>
      </c>
      <c r="R17" s="156">
        <v>8.0587174999999983E-2</v>
      </c>
      <c r="S17" s="157">
        <v>5.1914000000000002E-2</v>
      </c>
      <c r="T17" s="156">
        <v>3.0038416666666668E-2</v>
      </c>
      <c r="U17" s="156">
        <v>3.0038416666666668E-2</v>
      </c>
      <c r="V17" s="156">
        <v>3.0038416666666668E-2</v>
      </c>
      <c r="W17" s="156">
        <v>0</v>
      </c>
      <c r="X17" s="157">
        <v>9.0115249999999994E-2</v>
      </c>
      <c r="Y17" s="158">
        <v>0.9</v>
      </c>
      <c r="Z17" s="159">
        <v>1.44</v>
      </c>
      <c r="AA17" s="38">
        <v>0.16</v>
      </c>
      <c r="AB17" s="36" t="e">
        <f>+#REF!</f>
        <v>#REF!</v>
      </c>
    </row>
    <row r="18" spans="1:28" ht="30" x14ac:dyDescent="0.25">
      <c r="A18" s="19" t="s">
        <v>79</v>
      </c>
      <c r="B18" s="20" t="s">
        <v>80</v>
      </c>
      <c r="C18" s="21" t="s">
        <v>41</v>
      </c>
      <c r="D18" s="21" t="s">
        <v>81</v>
      </c>
      <c r="E18" s="160">
        <v>0.91</v>
      </c>
      <c r="F18" s="161">
        <v>0</v>
      </c>
      <c r="G18" s="163">
        <v>0</v>
      </c>
      <c r="H18" s="154">
        <v>3.2337480000000002E-2</v>
      </c>
      <c r="I18" s="154">
        <v>5.2164839999999997E-2</v>
      </c>
      <c r="J18" s="154">
        <v>4.9104419999999996E-2</v>
      </c>
      <c r="K18" s="154">
        <v>6.5590479999999979E-2</v>
      </c>
      <c r="L18" s="163">
        <v>0.19919722000000001</v>
      </c>
      <c r="M18" s="156">
        <v>0</v>
      </c>
      <c r="N18" s="156">
        <v>5.3199300000000005E-2</v>
      </c>
      <c r="O18" s="156">
        <v>0.12371158999999998</v>
      </c>
      <c r="P18" s="156">
        <v>0.12371159</v>
      </c>
      <c r="Q18" s="156">
        <v>0.31485774</v>
      </c>
      <c r="R18" s="156">
        <v>0.31485774</v>
      </c>
      <c r="S18" s="157">
        <v>0.68291478000000005</v>
      </c>
      <c r="T18" s="156">
        <v>4.1848800000000005E-2</v>
      </c>
      <c r="U18" s="156">
        <v>4.1848800000000005E-2</v>
      </c>
      <c r="V18" s="156">
        <v>4.1848800000000005E-2</v>
      </c>
      <c r="W18" s="156">
        <v>0</v>
      </c>
      <c r="X18" s="157">
        <v>0.1255464</v>
      </c>
      <c r="Y18" s="158">
        <v>0.5</v>
      </c>
      <c r="Z18" s="159">
        <v>0.45500000000000002</v>
      </c>
      <c r="AA18" s="38">
        <v>0.45500000000000002</v>
      </c>
      <c r="AB18" s="36" t="e">
        <f>+#REF!</f>
        <v>#REF!</v>
      </c>
    </row>
    <row r="19" spans="1:28" ht="30" x14ac:dyDescent="0.25">
      <c r="A19" s="19" t="s">
        <v>82</v>
      </c>
      <c r="B19" s="20" t="s">
        <v>83</v>
      </c>
      <c r="C19" s="21" t="s">
        <v>84</v>
      </c>
      <c r="D19" s="21" t="s">
        <v>85</v>
      </c>
      <c r="E19" s="160">
        <v>52.860688109999998</v>
      </c>
      <c r="F19" s="161">
        <v>0</v>
      </c>
      <c r="G19" s="163">
        <v>50.981635490000002</v>
      </c>
      <c r="H19" s="154">
        <v>0</v>
      </c>
      <c r="I19" s="154">
        <v>0</v>
      </c>
      <c r="J19" s="154">
        <v>1.8790526200000002</v>
      </c>
      <c r="K19" s="154">
        <v>11.587838919999998</v>
      </c>
      <c r="L19" s="163">
        <v>13.466891539999999</v>
      </c>
      <c r="M19" s="156">
        <v>0</v>
      </c>
      <c r="N19" s="156">
        <v>0</v>
      </c>
      <c r="O19" s="156">
        <v>23.515898710000002</v>
      </c>
      <c r="P19" s="156">
        <v>40.932628319999999</v>
      </c>
      <c r="Q19" s="156">
        <v>0</v>
      </c>
      <c r="R19" s="156">
        <v>0</v>
      </c>
      <c r="S19" s="157">
        <v>0</v>
      </c>
      <c r="T19" s="156">
        <v>0</v>
      </c>
      <c r="U19" s="156">
        <v>0</v>
      </c>
      <c r="V19" s="156">
        <v>0</v>
      </c>
      <c r="W19" s="156">
        <v>0</v>
      </c>
      <c r="X19" s="157">
        <v>0</v>
      </c>
      <c r="Y19" s="158">
        <v>0.55510000000000004</v>
      </c>
      <c r="Z19" s="159">
        <v>29.342967969861</v>
      </c>
      <c r="AA19" s="38">
        <v>23.517720140138998</v>
      </c>
      <c r="AB19" s="36" t="e">
        <f>+#REF!</f>
        <v>#REF!</v>
      </c>
    </row>
    <row r="20" spans="1:28" ht="30" x14ac:dyDescent="0.25">
      <c r="A20" s="19" t="s">
        <v>86</v>
      </c>
      <c r="B20" s="20" t="s">
        <v>83</v>
      </c>
      <c r="C20" s="21" t="s">
        <v>84</v>
      </c>
      <c r="D20" s="21" t="s">
        <v>87</v>
      </c>
      <c r="E20" s="160">
        <v>8.197271559999999</v>
      </c>
      <c r="F20" s="161">
        <v>0</v>
      </c>
      <c r="G20" s="163">
        <v>5.88517256</v>
      </c>
      <c r="H20" s="154">
        <v>0</v>
      </c>
      <c r="I20" s="154">
        <v>0</v>
      </c>
      <c r="J20" s="154">
        <v>0</v>
      </c>
      <c r="K20" s="154">
        <v>0.33750900000000095</v>
      </c>
      <c r="L20" s="163">
        <v>0.33750900000000095</v>
      </c>
      <c r="M20" s="164">
        <v>1.9215411899999999</v>
      </c>
      <c r="N20" s="156">
        <v>-1.1241199999999953E-2</v>
      </c>
      <c r="O20" s="156">
        <v>4.0664907700000006</v>
      </c>
      <c r="P20" s="156">
        <v>4.0664907800000005</v>
      </c>
      <c r="Q20" s="156">
        <v>3.2145005000000004E-2</v>
      </c>
      <c r="R20" s="156">
        <v>3.2145005000000004E-2</v>
      </c>
      <c r="S20" s="157">
        <v>1.9745900000000001</v>
      </c>
      <c r="T20" s="156">
        <v>0</v>
      </c>
      <c r="U20" s="156">
        <v>0</v>
      </c>
      <c r="V20" s="156">
        <v>0</v>
      </c>
      <c r="W20" s="156">
        <v>0</v>
      </c>
      <c r="X20" s="157">
        <v>0</v>
      </c>
      <c r="Y20" s="158">
        <v>0.5</v>
      </c>
      <c r="Z20" s="159">
        <v>4.0986357799999995</v>
      </c>
      <c r="AA20" s="38">
        <v>4.0986357799999995</v>
      </c>
      <c r="AB20" s="35" t="e">
        <f>+#REF!</f>
        <v>#REF!</v>
      </c>
    </row>
    <row r="21" spans="1:28" ht="30" x14ac:dyDescent="0.25">
      <c r="A21" s="19" t="s">
        <v>88</v>
      </c>
      <c r="B21" s="20" t="s">
        <v>83</v>
      </c>
      <c r="C21" s="21" t="s">
        <v>84</v>
      </c>
      <c r="D21" s="21" t="s">
        <v>89</v>
      </c>
      <c r="E21" s="152">
        <v>1.5135196307500001</v>
      </c>
      <c r="F21" s="161">
        <v>0</v>
      </c>
      <c r="G21" s="163">
        <v>0.95440164999999999</v>
      </c>
      <c r="H21" s="154">
        <v>0</v>
      </c>
      <c r="I21" s="154">
        <v>9.0926899999999991E-2</v>
      </c>
      <c r="J21" s="154">
        <v>5.0599669999999999E-2</v>
      </c>
      <c r="K21" s="154">
        <v>6.640167000000001E-2</v>
      </c>
      <c r="L21" s="163">
        <v>0.20792823999999999</v>
      </c>
      <c r="M21" s="156">
        <v>0</v>
      </c>
      <c r="N21" s="156">
        <v>0.1209127</v>
      </c>
      <c r="O21" s="156">
        <v>0.64162127499999999</v>
      </c>
      <c r="P21" s="156">
        <v>0.64162131500000008</v>
      </c>
      <c r="Q21" s="156">
        <v>5.216411549999999E-2</v>
      </c>
      <c r="R21" s="156">
        <v>5.216411549999999E-2</v>
      </c>
      <c r="S21" s="157">
        <v>0.22524093099999998</v>
      </c>
      <c r="T21" s="156">
        <v>8.9352038666666661E-2</v>
      </c>
      <c r="U21" s="156">
        <v>8.9352038666666661E-2</v>
      </c>
      <c r="V21" s="156">
        <v>8.9352038666666661E-2</v>
      </c>
      <c r="W21" s="156">
        <v>0</v>
      </c>
      <c r="X21" s="157">
        <v>0.26805611599999996</v>
      </c>
      <c r="Y21" s="158">
        <v>0.5</v>
      </c>
      <c r="Z21" s="159">
        <v>0.75675981537500003</v>
      </c>
      <c r="AA21" s="38">
        <v>0.75675981537500003</v>
      </c>
      <c r="AB21" s="35" t="e">
        <f>+#REF!</f>
        <v>#REF!</v>
      </c>
    </row>
    <row r="22" spans="1:28" ht="30" x14ac:dyDescent="0.25">
      <c r="A22" s="19" t="s">
        <v>90</v>
      </c>
      <c r="B22" s="20" t="s">
        <v>83</v>
      </c>
      <c r="C22" s="21" t="s">
        <v>91</v>
      </c>
      <c r="D22" s="21" t="s">
        <v>92</v>
      </c>
      <c r="E22" s="160">
        <v>3</v>
      </c>
      <c r="F22" s="161">
        <v>0</v>
      </c>
      <c r="G22" s="163">
        <v>0</v>
      </c>
      <c r="H22" s="154">
        <v>0</v>
      </c>
      <c r="I22" s="154">
        <v>8.0750000000000006E-3</v>
      </c>
      <c r="J22" s="154">
        <v>5.9001720000000001E-2</v>
      </c>
      <c r="K22" s="154">
        <v>8.6588930000000022E-2</v>
      </c>
      <c r="L22" s="163">
        <v>0.15366565000000001</v>
      </c>
      <c r="M22" s="156">
        <v>5.312538E-2</v>
      </c>
      <c r="N22" s="156">
        <v>0.21125591999999999</v>
      </c>
      <c r="O22" s="156">
        <v>0.38833937000000002</v>
      </c>
      <c r="P22" s="156">
        <v>2.9707579999999994E-2</v>
      </c>
      <c r="Q22" s="156">
        <v>0.84097652499999997</v>
      </c>
      <c r="R22" s="156">
        <v>0.84097652499999997</v>
      </c>
      <c r="S22" s="157">
        <v>1.9463343499999999</v>
      </c>
      <c r="T22" s="156">
        <v>0.3</v>
      </c>
      <c r="U22" s="156">
        <v>0.3</v>
      </c>
      <c r="V22" s="156">
        <v>0.3</v>
      </c>
      <c r="W22" s="156">
        <v>0</v>
      </c>
      <c r="X22" s="157">
        <v>0.9</v>
      </c>
      <c r="Y22" s="158" t="s">
        <v>218</v>
      </c>
      <c r="Z22" s="159">
        <v>0</v>
      </c>
      <c r="AA22" s="38">
        <v>3</v>
      </c>
      <c r="AB22" s="36" t="e">
        <f>+#REF!</f>
        <v>#REF!</v>
      </c>
    </row>
    <row r="23" spans="1:28" ht="30" x14ac:dyDescent="0.25">
      <c r="A23" s="19" t="s">
        <v>93</v>
      </c>
      <c r="B23" s="20" t="s">
        <v>83</v>
      </c>
      <c r="C23" s="21" t="s">
        <v>91</v>
      </c>
      <c r="D23" s="21" t="s">
        <v>94</v>
      </c>
      <c r="E23" s="160">
        <v>3</v>
      </c>
      <c r="F23" s="161">
        <v>0</v>
      </c>
      <c r="G23" s="163">
        <v>2.855566E-2</v>
      </c>
      <c r="H23" s="154">
        <v>0</v>
      </c>
      <c r="I23" s="154">
        <v>0</v>
      </c>
      <c r="J23" s="154">
        <v>0.36739245000000004</v>
      </c>
      <c r="K23" s="154">
        <v>0.53192411000000006</v>
      </c>
      <c r="L23" s="163">
        <v>0.89931656000000004</v>
      </c>
      <c r="M23" s="156">
        <v>0</v>
      </c>
      <c r="N23" s="156">
        <v>0.32837842</v>
      </c>
      <c r="O23" s="156">
        <v>1.5578603900000001</v>
      </c>
      <c r="P23" s="165">
        <v>-0.30160975000000007</v>
      </c>
      <c r="Q23" s="156">
        <v>0.20190011950000006</v>
      </c>
      <c r="R23" s="156">
        <v>0.20190011950000006</v>
      </c>
      <c r="S23" s="157">
        <v>0.73217865900000012</v>
      </c>
      <c r="T23" s="156">
        <v>0</v>
      </c>
      <c r="U23" s="156">
        <v>0</v>
      </c>
      <c r="V23" s="156">
        <v>0</v>
      </c>
      <c r="W23" s="156">
        <v>0</v>
      </c>
      <c r="X23" s="157">
        <v>0</v>
      </c>
      <c r="Y23" s="158" t="s">
        <v>218</v>
      </c>
      <c r="Z23" s="159">
        <v>0</v>
      </c>
      <c r="AA23" s="38">
        <v>3</v>
      </c>
      <c r="AB23" s="36" t="e">
        <f>+#REF!</f>
        <v>#REF!</v>
      </c>
    </row>
    <row r="24" spans="1:28" ht="30" x14ac:dyDescent="0.25">
      <c r="A24" s="19" t="s">
        <v>95</v>
      </c>
      <c r="B24" s="20" t="s">
        <v>83</v>
      </c>
      <c r="C24" s="21" t="s">
        <v>91</v>
      </c>
      <c r="D24" s="21" t="s">
        <v>96</v>
      </c>
      <c r="E24" s="160">
        <v>0.8</v>
      </c>
      <c r="F24" s="161">
        <v>0</v>
      </c>
      <c r="G24" s="163">
        <v>0</v>
      </c>
      <c r="H24" s="154">
        <v>0</v>
      </c>
      <c r="I24" s="154">
        <v>0</v>
      </c>
      <c r="J24" s="154">
        <v>0.15132224</v>
      </c>
      <c r="K24" s="154">
        <v>8.622729000000004E-2</v>
      </c>
      <c r="L24" s="163">
        <v>0.23754953000000004</v>
      </c>
      <c r="M24" s="156">
        <v>8.7326799999999996E-3</v>
      </c>
      <c r="N24" s="156">
        <v>2.1050000000000001E-3</v>
      </c>
      <c r="O24" s="156">
        <v>0.1241936</v>
      </c>
      <c r="P24" s="156">
        <v>0.12419361</v>
      </c>
      <c r="Q24" s="156">
        <v>0.27580639500000004</v>
      </c>
      <c r="R24" s="156">
        <v>0.27580639500000004</v>
      </c>
      <c r="S24" s="157">
        <v>0.56245047000000004</v>
      </c>
      <c r="T24" s="156">
        <v>0</v>
      </c>
      <c r="U24" s="156">
        <v>0</v>
      </c>
      <c r="V24" s="156">
        <v>0</v>
      </c>
      <c r="W24" s="156">
        <v>0</v>
      </c>
      <c r="X24" s="157">
        <v>0</v>
      </c>
      <c r="Y24" s="158">
        <v>0.5</v>
      </c>
      <c r="Z24" s="159">
        <v>0.4</v>
      </c>
      <c r="AA24" s="38">
        <v>0.4</v>
      </c>
      <c r="AB24" s="35" t="e">
        <f>+#REF!</f>
        <v>#REF!</v>
      </c>
    </row>
    <row r="25" spans="1:28" ht="45" x14ac:dyDescent="0.25">
      <c r="A25" s="19" t="s">
        <v>97</v>
      </c>
      <c r="B25" s="20" t="s">
        <v>98</v>
      </c>
      <c r="C25" s="21" t="s">
        <v>98</v>
      </c>
      <c r="D25" s="21" t="s">
        <v>99</v>
      </c>
      <c r="E25" s="160">
        <v>0.5</v>
      </c>
      <c r="F25" s="161">
        <v>0</v>
      </c>
      <c r="G25" s="163">
        <v>0</v>
      </c>
      <c r="H25" s="154">
        <v>0</v>
      </c>
      <c r="I25" s="154">
        <v>3.9262829999999999E-2</v>
      </c>
      <c r="J25" s="154">
        <v>3.824644E-2</v>
      </c>
      <c r="K25" s="154">
        <v>6.1024000000000016E-2</v>
      </c>
      <c r="L25" s="163">
        <v>0.13753327000000001</v>
      </c>
      <c r="M25" s="156">
        <v>3.0012E-2</v>
      </c>
      <c r="N25" s="156">
        <v>7.9086230000000007E-2</v>
      </c>
      <c r="O25" s="156">
        <v>0.12331579000000001</v>
      </c>
      <c r="P25" s="156">
        <v>0.12331571000000001</v>
      </c>
      <c r="Q25" s="156">
        <v>6.9364085000000006E-2</v>
      </c>
      <c r="R25" s="156">
        <v>6.9364085000000006E-2</v>
      </c>
      <c r="S25" s="157">
        <v>0.24782640000000003</v>
      </c>
      <c r="T25" s="156">
        <v>3.8213443333333333E-2</v>
      </c>
      <c r="U25" s="156">
        <v>3.8213443333333333E-2</v>
      </c>
      <c r="V25" s="156">
        <v>3.8213443333333333E-2</v>
      </c>
      <c r="W25" s="156">
        <v>0</v>
      </c>
      <c r="X25" s="157">
        <v>0.11464033</v>
      </c>
      <c r="Y25" s="158">
        <v>0.5</v>
      </c>
      <c r="Z25" s="159">
        <v>0.25</v>
      </c>
      <c r="AA25" s="38">
        <v>0.25</v>
      </c>
      <c r="AB25" s="36" t="e">
        <f>+#REF!</f>
        <v>#REF!</v>
      </c>
    </row>
    <row r="26" spans="1:28" ht="30" x14ac:dyDescent="0.25">
      <c r="A26" s="19" t="s">
        <v>100</v>
      </c>
      <c r="B26" s="42" t="s">
        <v>40</v>
      </c>
      <c r="C26" s="21" t="s">
        <v>41</v>
      </c>
      <c r="D26" s="43" t="s">
        <v>101</v>
      </c>
      <c r="E26" s="160">
        <v>9.8249999999999993</v>
      </c>
      <c r="F26" s="44" t="s">
        <v>2</v>
      </c>
      <c r="G26" s="45"/>
      <c r="H26" s="44"/>
      <c r="I26" s="44"/>
      <c r="J26" s="44"/>
      <c r="K26" s="46"/>
      <c r="L26" s="47">
        <f t="shared" ref="L26:L39" si="0">+K26+J26+I26+H26</f>
        <v>0</v>
      </c>
      <c r="M26" s="156">
        <v>0</v>
      </c>
      <c r="N26" s="156">
        <v>9.6872129999999999</v>
      </c>
      <c r="O26" s="156">
        <v>4.8436064999999999</v>
      </c>
      <c r="P26" s="156">
        <v>4.8436064999999999</v>
      </c>
      <c r="Q26" s="156">
        <v>6.8893499999999996E-2</v>
      </c>
      <c r="R26" s="156">
        <v>6.8893499999999996E-2</v>
      </c>
      <c r="S26" s="157">
        <v>9.8249999999999993</v>
      </c>
      <c r="T26" s="156">
        <v>0</v>
      </c>
      <c r="U26" s="156">
        <v>0</v>
      </c>
      <c r="V26" s="156">
        <v>0</v>
      </c>
      <c r="W26" s="156">
        <v>0</v>
      </c>
      <c r="X26" s="157">
        <v>0</v>
      </c>
      <c r="Y26" s="158">
        <v>0.5</v>
      </c>
      <c r="Z26" s="156">
        <v>4.9124999999999996</v>
      </c>
      <c r="AA26" s="38">
        <v>4.9124999999999996</v>
      </c>
      <c r="AB26" s="35" t="e">
        <f>+#REF!</f>
        <v>#REF!</v>
      </c>
    </row>
    <row r="27" spans="1:28" ht="30" x14ac:dyDescent="0.25">
      <c r="A27" s="19" t="s">
        <v>102</v>
      </c>
      <c r="B27" s="20" t="s">
        <v>45</v>
      </c>
      <c r="C27" s="21" t="s">
        <v>41</v>
      </c>
      <c r="D27" s="43" t="s">
        <v>103</v>
      </c>
      <c r="E27" s="160">
        <v>3</v>
      </c>
      <c r="F27" s="44"/>
      <c r="G27" s="44"/>
      <c r="H27" s="44"/>
      <c r="I27" s="44"/>
      <c r="J27" s="44"/>
      <c r="K27" s="46"/>
      <c r="L27" s="26">
        <f t="shared" si="0"/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0.633436</v>
      </c>
      <c r="R27" s="156">
        <v>0.633436</v>
      </c>
      <c r="S27" s="157">
        <v>1.266872</v>
      </c>
      <c r="T27" s="156">
        <v>0</v>
      </c>
      <c r="U27" s="156">
        <v>0</v>
      </c>
      <c r="V27" s="156">
        <v>0</v>
      </c>
      <c r="W27" s="156">
        <v>0</v>
      </c>
      <c r="X27" s="157">
        <v>0</v>
      </c>
      <c r="Y27" s="158">
        <v>0.5</v>
      </c>
      <c r="Z27" s="156">
        <v>1.5</v>
      </c>
      <c r="AA27" s="38">
        <v>1.5</v>
      </c>
      <c r="AB27" s="48" t="e">
        <f>+#REF!</f>
        <v>#REF!</v>
      </c>
    </row>
    <row r="28" spans="1:28" x14ac:dyDescent="0.25">
      <c r="A28" s="19" t="s">
        <v>104</v>
      </c>
      <c r="B28" s="42" t="s">
        <v>62</v>
      </c>
      <c r="C28" s="43" t="s">
        <v>105</v>
      </c>
      <c r="D28" s="43" t="s">
        <v>106</v>
      </c>
      <c r="E28" s="160">
        <v>2</v>
      </c>
      <c r="F28" s="44"/>
      <c r="G28" s="44"/>
      <c r="H28" s="44"/>
      <c r="I28" s="44"/>
      <c r="J28" s="44"/>
      <c r="K28" s="46"/>
      <c r="L28" s="26">
        <f t="shared" si="0"/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1</v>
      </c>
      <c r="R28" s="156">
        <v>1</v>
      </c>
      <c r="S28" s="157">
        <v>2</v>
      </c>
      <c r="T28" s="156">
        <v>0</v>
      </c>
      <c r="U28" s="156">
        <v>0</v>
      </c>
      <c r="V28" s="156">
        <v>0</v>
      </c>
      <c r="W28" s="156">
        <v>0</v>
      </c>
      <c r="X28" s="157">
        <v>0</v>
      </c>
      <c r="Y28" s="158">
        <v>0.55510000000000004</v>
      </c>
      <c r="Z28" s="156">
        <v>1.1102000000000001</v>
      </c>
      <c r="AA28" s="38">
        <v>0.88980000000000004</v>
      </c>
      <c r="AB28" s="30" t="e">
        <f>+#REF!</f>
        <v>#REF!</v>
      </c>
    </row>
    <row r="29" spans="1:28" x14ac:dyDescent="0.25">
      <c r="A29" s="19" t="s">
        <v>107</v>
      </c>
      <c r="B29" s="42" t="s">
        <v>65</v>
      </c>
      <c r="C29" s="43" t="s">
        <v>108</v>
      </c>
      <c r="D29" s="43" t="s">
        <v>109</v>
      </c>
      <c r="E29" s="152">
        <v>0.85</v>
      </c>
      <c r="F29" s="44"/>
      <c r="G29" s="44"/>
      <c r="H29" s="44"/>
      <c r="I29" s="44"/>
      <c r="J29" s="44"/>
      <c r="K29" s="46"/>
      <c r="L29" s="26">
        <f t="shared" si="0"/>
        <v>0</v>
      </c>
      <c r="M29" s="156">
        <v>0</v>
      </c>
      <c r="N29" s="156">
        <v>2.9839319999999999E-2</v>
      </c>
      <c r="O29" s="156">
        <v>1.491966E-2</v>
      </c>
      <c r="P29" s="156">
        <v>1.491966E-2</v>
      </c>
      <c r="Q29" s="156">
        <v>0.181045865</v>
      </c>
      <c r="R29" s="156">
        <v>0.181045865</v>
      </c>
      <c r="S29" s="157">
        <v>0.39193105</v>
      </c>
      <c r="T29" s="156">
        <v>0.15268964999999998</v>
      </c>
      <c r="U29" s="156">
        <v>0.15268964999999998</v>
      </c>
      <c r="V29" s="156">
        <v>0.15268964999999998</v>
      </c>
      <c r="W29" s="156">
        <v>0</v>
      </c>
      <c r="X29" s="157">
        <v>0.45806895000000003</v>
      </c>
      <c r="Y29" s="158">
        <v>0.5</v>
      </c>
      <c r="Z29" s="156">
        <v>0.42499999999999999</v>
      </c>
      <c r="AA29" s="38">
        <v>0.42499999999999999</v>
      </c>
      <c r="AB29" s="36" t="e">
        <f>+#REF!</f>
        <v>#REF!</v>
      </c>
    </row>
    <row r="30" spans="1:28" ht="30" x14ac:dyDescent="0.25">
      <c r="A30" s="19" t="s">
        <v>110</v>
      </c>
      <c r="B30" s="42" t="s">
        <v>65</v>
      </c>
      <c r="C30" s="21" t="s">
        <v>41</v>
      </c>
      <c r="D30" s="43" t="s">
        <v>111</v>
      </c>
      <c r="E30" s="160">
        <v>0.5</v>
      </c>
      <c r="F30" s="44"/>
      <c r="G30" s="44"/>
      <c r="H30" s="44"/>
      <c r="I30" s="44"/>
      <c r="J30" s="44"/>
      <c r="K30" s="46"/>
      <c r="L30" s="26">
        <f t="shared" si="0"/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0.1</v>
      </c>
      <c r="R30" s="156">
        <v>0.1</v>
      </c>
      <c r="S30" s="157">
        <v>0.2</v>
      </c>
      <c r="T30" s="156">
        <v>0.1</v>
      </c>
      <c r="U30" s="156">
        <v>0.1</v>
      </c>
      <c r="V30" s="156">
        <v>0.1</v>
      </c>
      <c r="W30" s="156">
        <v>0</v>
      </c>
      <c r="X30" s="157">
        <v>0.3</v>
      </c>
      <c r="Y30" s="158" t="s">
        <v>218</v>
      </c>
      <c r="Z30" s="156">
        <v>0</v>
      </c>
      <c r="AA30" s="38">
        <v>0.5</v>
      </c>
      <c r="AB30" s="35" t="e">
        <f>+#REF!</f>
        <v>#REF!</v>
      </c>
    </row>
    <row r="31" spans="1:28" ht="30" x14ac:dyDescent="0.25">
      <c r="A31" s="19" t="s">
        <v>112</v>
      </c>
      <c r="B31" s="42" t="s">
        <v>65</v>
      </c>
      <c r="C31" s="21" t="s">
        <v>41</v>
      </c>
      <c r="D31" s="43" t="s">
        <v>113</v>
      </c>
      <c r="E31" s="152">
        <v>0</v>
      </c>
      <c r="F31" s="44"/>
      <c r="G31" s="44"/>
      <c r="H31" s="44"/>
      <c r="I31" s="44"/>
      <c r="J31" s="44"/>
      <c r="K31" s="46"/>
      <c r="L31" s="26">
        <f t="shared" si="0"/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7">
        <v>0</v>
      </c>
      <c r="T31" s="156">
        <v>0</v>
      </c>
      <c r="U31" s="156">
        <v>0</v>
      </c>
      <c r="V31" s="156">
        <v>0</v>
      </c>
      <c r="W31" s="156">
        <v>0</v>
      </c>
      <c r="X31" s="157">
        <v>0</v>
      </c>
      <c r="Y31" s="158" t="s">
        <v>218</v>
      </c>
      <c r="Z31" s="156">
        <v>0</v>
      </c>
      <c r="AA31" s="38">
        <v>0</v>
      </c>
      <c r="AB31" s="36" t="e">
        <f>+#REF!</f>
        <v>#REF!</v>
      </c>
    </row>
    <row r="32" spans="1:28" ht="30" x14ac:dyDescent="0.25">
      <c r="A32" s="19" t="s">
        <v>114</v>
      </c>
      <c r="B32" s="42" t="s">
        <v>65</v>
      </c>
      <c r="C32" s="21" t="s">
        <v>41</v>
      </c>
      <c r="D32" s="49" t="s">
        <v>115</v>
      </c>
      <c r="E32" s="152">
        <v>1.1000000000000001</v>
      </c>
      <c r="F32" s="44"/>
      <c r="G32" s="44"/>
      <c r="H32" s="44"/>
      <c r="I32" s="44"/>
      <c r="J32" s="44"/>
      <c r="K32" s="46"/>
      <c r="L32" s="26">
        <f t="shared" si="0"/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0.38750000000000001</v>
      </c>
      <c r="R32" s="156">
        <v>0.38750000000000001</v>
      </c>
      <c r="S32" s="157">
        <v>0.77500000000000002</v>
      </c>
      <c r="T32" s="156">
        <v>0.10833333333333332</v>
      </c>
      <c r="U32" s="156">
        <v>0.10833333333333332</v>
      </c>
      <c r="V32" s="156">
        <v>0.10833333333333332</v>
      </c>
      <c r="W32" s="156">
        <v>0</v>
      </c>
      <c r="X32" s="157">
        <v>0.32500000000000001</v>
      </c>
      <c r="Y32" s="158" t="s">
        <v>218</v>
      </c>
      <c r="Z32" s="156">
        <v>0</v>
      </c>
      <c r="AA32" s="38">
        <v>1.1000000000000001</v>
      </c>
      <c r="AB32" s="35" t="e">
        <f>+#REF!</f>
        <v>#REF!</v>
      </c>
    </row>
    <row r="33" spans="1:28" ht="30" x14ac:dyDescent="0.25">
      <c r="A33" s="19" t="s">
        <v>116</v>
      </c>
      <c r="B33" s="42" t="s">
        <v>65</v>
      </c>
      <c r="C33" s="21" t="s">
        <v>41</v>
      </c>
      <c r="D33" s="49" t="s">
        <v>117</v>
      </c>
      <c r="E33" s="152">
        <v>0.8</v>
      </c>
      <c r="F33" s="44"/>
      <c r="G33" s="44"/>
      <c r="H33" s="44"/>
      <c r="I33" s="44"/>
      <c r="J33" s="44"/>
      <c r="K33" s="46"/>
      <c r="L33" s="26">
        <f t="shared" si="0"/>
        <v>0</v>
      </c>
      <c r="M33" s="156">
        <v>0</v>
      </c>
      <c r="N33" s="156">
        <v>3.8731660000000001E-2</v>
      </c>
      <c r="O33" s="156">
        <v>3.8731660000000001E-2</v>
      </c>
      <c r="P33" s="156">
        <v>0</v>
      </c>
      <c r="Q33" s="156">
        <v>0.38063416999999999</v>
      </c>
      <c r="R33" s="156">
        <v>0.38063416999999999</v>
      </c>
      <c r="S33" s="157">
        <v>0.8</v>
      </c>
      <c r="T33" s="156">
        <v>0</v>
      </c>
      <c r="U33" s="156">
        <v>0</v>
      </c>
      <c r="V33" s="156">
        <v>0</v>
      </c>
      <c r="W33" s="156">
        <v>0</v>
      </c>
      <c r="X33" s="157">
        <v>0</v>
      </c>
      <c r="Y33" s="158" t="s">
        <v>218</v>
      </c>
      <c r="Z33" s="156">
        <v>0</v>
      </c>
      <c r="AA33" s="38">
        <v>0.8</v>
      </c>
      <c r="AB33" s="36" t="e">
        <f>+#REF!</f>
        <v>#REF!</v>
      </c>
    </row>
    <row r="34" spans="1:28" ht="30" x14ac:dyDescent="0.25">
      <c r="A34" s="19" t="s">
        <v>118</v>
      </c>
      <c r="B34" s="42" t="s">
        <v>68</v>
      </c>
      <c r="C34" s="21" t="s">
        <v>41</v>
      </c>
      <c r="D34" s="43" t="s">
        <v>119</v>
      </c>
      <c r="E34" s="152">
        <v>1.3</v>
      </c>
      <c r="F34" s="44"/>
      <c r="G34" s="44"/>
      <c r="H34" s="44"/>
      <c r="I34" s="44"/>
      <c r="J34" s="44"/>
      <c r="K34" s="46"/>
      <c r="L34" s="26">
        <f t="shared" si="0"/>
        <v>0</v>
      </c>
      <c r="M34" s="156">
        <v>0</v>
      </c>
      <c r="N34" s="156">
        <v>0.6</v>
      </c>
      <c r="O34" s="156">
        <v>0.6</v>
      </c>
      <c r="P34" s="156">
        <v>0</v>
      </c>
      <c r="Q34" s="156">
        <v>0.15</v>
      </c>
      <c r="R34" s="156">
        <v>0.15</v>
      </c>
      <c r="S34" s="157">
        <v>0.9</v>
      </c>
      <c r="T34" s="156">
        <v>0.13333333333333333</v>
      </c>
      <c r="U34" s="156">
        <v>0.13333333333333333</v>
      </c>
      <c r="V34" s="156">
        <v>0.13333333333333333</v>
      </c>
      <c r="W34" s="156">
        <v>0</v>
      </c>
      <c r="X34" s="157">
        <v>0.4</v>
      </c>
      <c r="Y34" s="158">
        <v>0.5</v>
      </c>
      <c r="Z34" s="156">
        <v>0.65</v>
      </c>
      <c r="AA34" s="38">
        <v>0.65</v>
      </c>
      <c r="AB34" s="30" t="e">
        <f>+#REF!</f>
        <v>#REF!</v>
      </c>
    </row>
    <row r="35" spans="1:28" ht="30" x14ac:dyDescent="0.25">
      <c r="A35" s="19" t="s">
        <v>120</v>
      </c>
      <c r="B35" s="42" t="s">
        <v>68</v>
      </c>
      <c r="C35" s="21" t="s">
        <v>58</v>
      </c>
      <c r="D35" s="43" t="s">
        <v>121</v>
      </c>
      <c r="E35" s="160">
        <v>0.6</v>
      </c>
      <c r="F35" s="44"/>
      <c r="G35" s="44"/>
      <c r="H35" s="44"/>
      <c r="I35" s="44"/>
      <c r="J35" s="44"/>
      <c r="K35" s="46"/>
      <c r="L35" s="26">
        <f t="shared" si="0"/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0.16019625000000001</v>
      </c>
      <c r="R35" s="156">
        <v>0.16019625000000001</v>
      </c>
      <c r="S35" s="157">
        <v>0.32039250000000002</v>
      </c>
      <c r="T35" s="156">
        <v>9.3202499999999994E-2</v>
      </c>
      <c r="U35" s="156">
        <v>9.3202499999999994E-2</v>
      </c>
      <c r="V35" s="156">
        <v>9.3202499999999994E-2</v>
      </c>
      <c r="W35" s="156">
        <v>0</v>
      </c>
      <c r="X35" s="157">
        <v>0.27960750000000001</v>
      </c>
      <c r="Y35" s="158">
        <v>0.5</v>
      </c>
      <c r="Z35" s="156">
        <v>0.3</v>
      </c>
      <c r="AA35" s="38">
        <v>0.3</v>
      </c>
      <c r="AB35" s="35" t="e">
        <f>+#REF!</f>
        <v>#REF!</v>
      </c>
    </row>
    <row r="36" spans="1:28" x14ac:dyDescent="0.25">
      <c r="A36" s="19" t="s">
        <v>122</v>
      </c>
      <c r="B36" s="42" t="s">
        <v>68</v>
      </c>
      <c r="C36" s="43" t="s">
        <v>105</v>
      </c>
      <c r="D36" s="43" t="s">
        <v>123</v>
      </c>
      <c r="E36" s="160">
        <v>1</v>
      </c>
      <c r="F36" s="44"/>
      <c r="G36" s="44"/>
      <c r="H36" s="44"/>
      <c r="I36" s="44"/>
      <c r="J36" s="44"/>
      <c r="K36" s="46"/>
      <c r="L36" s="26">
        <f t="shared" si="0"/>
        <v>0</v>
      </c>
      <c r="M36" s="156">
        <v>0</v>
      </c>
      <c r="N36" s="156">
        <v>0.26903749999999998</v>
      </c>
      <c r="O36" s="156">
        <v>0.13451874999999999</v>
      </c>
      <c r="P36" s="156">
        <v>0.13451874999999999</v>
      </c>
      <c r="Q36" s="156">
        <v>5.3369750000000001E-2</v>
      </c>
      <c r="R36" s="156">
        <v>5.3369750000000001E-2</v>
      </c>
      <c r="S36" s="157">
        <v>0.37577700000000003</v>
      </c>
      <c r="T36" s="156">
        <v>0.20807433333333333</v>
      </c>
      <c r="U36" s="156">
        <v>0.20807433333333333</v>
      </c>
      <c r="V36" s="156">
        <v>0.20807433333333333</v>
      </c>
      <c r="W36" s="156">
        <v>0</v>
      </c>
      <c r="X36" s="157">
        <v>0.62422299999999997</v>
      </c>
      <c r="Y36" s="158">
        <v>0.5</v>
      </c>
      <c r="Z36" s="156">
        <v>0.5</v>
      </c>
      <c r="AA36" s="38">
        <v>0.5</v>
      </c>
      <c r="AB36" s="35" t="e">
        <f>+#REF!</f>
        <v>#REF!</v>
      </c>
    </row>
    <row r="37" spans="1:28" ht="30" x14ac:dyDescent="0.25">
      <c r="A37" s="19" t="s">
        <v>124</v>
      </c>
      <c r="B37" s="42" t="s">
        <v>68</v>
      </c>
      <c r="C37" s="21" t="s">
        <v>41</v>
      </c>
      <c r="D37" s="43" t="s">
        <v>125</v>
      </c>
      <c r="E37" s="160">
        <v>0.4</v>
      </c>
      <c r="F37" s="44"/>
      <c r="G37" s="44"/>
      <c r="H37" s="44"/>
      <c r="I37" s="44"/>
      <c r="J37" s="44"/>
      <c r="K37" s="46"/>
      <c r="L37" s="26">
        <f t="shared" si="0"/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7">
        <v>0</v>
      </c>
      <c r="T37" s="156">
        <v>0.13333333333333333</v>
      </c>
      <c r="U37" s="156">
        <v>0.13333333333333333</v>
      </c>
      <c r="V37" s="156">
        <v>0.13333333333333333</v>
      </c>
      <c r="W37" s="156">
        <v>0</v>
      </c>
      <c r="X37" s="157">
        <v>0.4</v>
      </c>
      <c r="Y37" s="158">
        <v>0.5</v>
      </c>
      <c r="Z37" s="156">
        <v>0.2</v>
      </c>
      <c r="AA37" s="38">
        <v>0.2</v>
      </c>
      <c r="AB37" s="35" t="e">
        <f>+#REF!</f>
        <v>#REF!</v>
      </c>
    </row>
    <row r="38" spans="1:28" ht="30" x14ac:dyDescent="0.25">
      <c r="A38" s="19" t="s">
        <v>126</v>
      </c>
      <c r="B38" s="42" t="s">
        <v>80</v>
      </c>
      <c r="C38" s="21" t="s">
        <v>41</v>
      </c>
      <c r="D38" s="43" t="s">
        <v>127</v>
      </c>
      <c r="E38" s="160">
        <v>0.4</v>
      </c>
      <c r="F38" s="44"/>
      <c r="G38" s="44"/>
      <c r="H38" s="44"/>
      <c r="I38" s="44"/>
      <c r="J38" s="44"/>
      <c r="K38" s="46"/>
      <c r="L38" s="26">
        <f t="shared" si="0"/>
        <v>0</v>
      </c>
      <c r="M38" s="156">
        <v>0</v>
      </c>
      <c r="N38" s="156">
        <v>0</v>
      </c>
      <c r="O38" s="156">
        <v>0</v>
      </c>
      <c r="P38" s="156">
        <v>0</v>
      </c>
      <c r="Q38" s="156">
        <v>0.2</v>
      </c>
      <c r="R38" s="156">
        <v>0.2</v>
      </c>
      <c r="S38" s="157">
        <v>0.4</v>
      </c>
      <c r="T38" s="156">
        <v>0</v>
      </c>
      <c r="U38" s="156">
        <v>0</v>
      </c>
      <c r="V38" s="156">
        <v>0</v>
      </c>
      <c r="W38" s="156">
        <v>0</v>
      </c>
      <c r="X38" s="157">
        <v>0</v>
      </c>
      <c r="Y38" s="158" t="s">
        <v>218</v>
      </c>
      <c r="Z38" s="156">
        <v>0</v>
      </c>
      <c r="AA38" s="38">
        <v>0.4</v>
      </c>
      <c r="AB38" s="36" t="e">
        <f>+#REF!</f>
        <v>#REF!</v>
      </c>
    </row>
    <row r="39" spans="1:28" x14ac:dyDescent="0.25">
      <c r="A39" s="19" t="s">
        <v>128</v>
      </c>
      <c r="B39" s="42" t="s">
        <v>129</v>
      </c>
      <c r="C39" s="43" t="s">
        <v>105</v>
      </c>
      <c r="D39" s="43" t="s">
        <v>130</v>
      </c>
      <c r="E39" s="160">
        <v>1.25</v>
      </c>
      <c r="F39" s="44"/>
      <c r="G39" s="44"/>
      <c r="H39" s="44"/>
      <c r="I39" s="44"/>
      <c r="J39" s="44"/>
      <c r="K39" s="46"/>
      <c r="L39" s="26">
        <f t="shared" si="0"/>
        <v>0</v>
      </c>
      <c r="M39" s="156">
        <v>0</v>
      </c>
      <c r="N39" s="156">
        <v>0</v>
      </c>
      <c r="O39" s="156">
        <v>0</v>
      </c>
      <c r="P39" s="156">
        <v>0</v>
      </c>
      <c r="Q39" s="156">
        <v>0.20833333333333334</v>
      </c>
      <c r="R39" s="156">
        <v>0.20833333333333334</v>
      </c>
      <c r="S39" s="157">
        <v>0.41666666666666669</v>
      </c>
      <c r="T39" s="156">
        <v>0.27777777777777773</v>
      </c>
      <c r="U39" s="156">
        <v>0.27777777777777773</v>
      </c>
      <c r="V39" s="156">
        <v>0.27777777777777773</v>
      </c>
      <c r="W39" s="156">
        <v>0</v>
      </c>
      <c r="X39" s="157">
        <v>0.83333333333333326</v>
      </c>
      <c r="Y39" s="158" t="s">
        <v>218</v>
      </c>
      <c r="Z39" s="156">
        <v>0</v>
      </c>
      <c r="AA39" s="38">
        <v>1.25</v>
      </c>
      <c r="AB39" s="36" t="e">
        <f>+#REF!</f>
        <v>#REF!</v>
      </c>
    </row>
    <row r="40" spans="1:28" x14ac:dyDescent="0.25">
      <c r="A40" s="43"/>
      <c r="B40" s="50"/>
      <c r="C40" s="51"/>
      <c r="D40" s="52" t="s">
        <v>131</v>
      </c>
      <c r="E40" s="53">
        <f>SUM(E5:E39)</f>
        <v>140.80907830075</v>
      </c>
      <c r="F40" s="54"/>
      <c r="G40" s="55"/>
      <c r="H40" s="55"/>
      <c r="I40" s="56"/>
      <c r="J40" s="56"/>
      <c r="K40" s="53">
        <f>SUM(K5:K39)</f>
        <v>15.457195529999998</v>
      </c>
      <c r="L40" s="53">
        <f>SUM(L5:L39)</f>
        <v>21.171681459999999</v>
      </c>
      <c r="M40" s="53">
        <f>SUM(M5:M39)</f>
        <v>3.13571979</v>
      </c>
      <c r="N40" s="53">
        <f>SUM(N5:N39)</f>
        <v>16.57390217</v>
      </c>
      <c r="O40" s="53">
        <f t="shared" ref="O40:X40" si="1">SUM(O5:O39)</f>
        <v>45.392057014999999</v>
      </c>
      <c r="P40" s="53">
        <f t="shared" si="1"/>
        <v>57.339701634999997</v>
      </c>
      <c r="Q40" s="53">
        <f t="shared" si="1"/>
        <v>13.2377014532</v>
      </c>
      <c r="R40" s="53">
        <f t="shared" si="1"/>
        <v>13.2377014532</v>
      </c>
      <c r="S40" s="53">
        <f t="shared" si="1"/>
        <v>46.185024866399985</v>
      </c>
      <c r="T40" s="53">
        <f t="shared" si="1"/>
        <v>6.2060877379777803</v>
      </c>
      <c r="U40" s="53">
        <f t="shared" si="1"/>
        <v>6.2060877379777803</v>
      </c>
      <c r="V40" s="53">
        <f t="shared" si="1"/>
        <v>6.2060877379777803</v>
      </c>
      <c r="W40" s="53">
        <f t="shared" si="1"/>
        <v>0</v>
      </c>
      <c r="X40" s="53">
        <f t="shared" si="1"/>
        <v>18.618263213933332</v>
      </c>
      <c r="Y40" s="53"/>
      <c r="Z40" s="53">
        <f>SUM(Z5:Z39)</f>
        <v>69.534107065236</v>
      </c>
      <c r="AA40" s="53">
        <f>SUM(AA5:AA39)</f>
        <v>71.274971235513988</v>
      </c>
      <c r="AB40" s="53"/>
    </row>
    <row r="41" spans="1:28" x14ac:dyDescent="0.25">
      <c r="A41" s="43"/>
      <c r="B41" s="50" t="s">
        <v>2</v>
      </c>
      <c r="C41" s="51" t="s">
        <v>2</v>
      </c>
      <c r="D41" s="52" t="s">
        <v>132</v>
      </c>
      <c r="E41" s="166">
        <v>5.035861980692685</v>
      </c>
      <c r="F41" s="54"/>
      <c r="G41" s="55"/>
      <c r="H41" s="55"/>
      <c r="I41" s="56"/>
      <c r="J41" s="56"/>
      <c r="K41" s="53"/>
      <c r="L41" s="53"/>
      <c r="M41" s="53"/>
      <c r="N41" s="53"/>
      <c r="O41" s="53"/>
      <c r="P41" s="53"/>
      <c r="Q41" s="53"/>
      <c r="R41" s="53"/>
      <c r="S41" s="166">
        <v>8.7456794129099986</v>
      </c>
      <c r="T41" s="53"/>
      <c r="U41" s="53"/>
      <c r="V41" s="53"/>
      <c r="W41" s="53"/>
      <c r="X41" s="166">
        <v>-3.709817432217315</v>
      </c>
      <c r="Y41" s="53"/>
      <c r="Z41" s="53"/>
      <c r="AA41" s="53"/>
      <c r="AB41" s="53"/>
    </row>
    <row r="42" spans="1:28" x14ac:dyDescent="0.25">
      <c r="A42" s="43"/>
      <c r="B42" s="50" t="s">
        <v>2</v>
      </c>
      <c r="C42" s="51" t="s">
        <v>2</v>
      </c>
      <c r="D42" s="52" t="s">
        <v>133</v>
      </c>
      <c r="E42" s="53">
        <f>+E41+E40</f>
        <v>145.84494028144269</v>
      </c>
      <c r="F42" s="54"/>
      <c r="G42" s="55"/>
      <c r="H42" s="55"/>
      <c r="I42" s="56"/>
      <c r="J42" s="56"/>
      <c r="K42" s="53"/>
      <c r="L42" s="53"/>
      <c r="M42" s="53"/>
      <c r="N42" s="57"/>
      <c r="O42" s="58">
        <f>+O40/(O40+P40)</f>
        <v>0.44185028672241078</v>
      </c>
      <c r="P42" s="58">
        <f>+P40/(P40+O40)</f>
        <v>0.55814971327758933</v>
      </c>
      <c r="Q42" s="59"/>
      <c r="R42" s="53"/>
      <c r="S42" s="166">
        <v>54.930704279309992</v>
      </c>
      <c r="T42" s="53"/>
      <c r="U42" s="53"/>
      <c r="V42" s="53"/>
      <c r="W42" s="53"/>
      <c r="X42" s="166">
        <v>14.908445781716015</v>
      </c>
      <c r="Y42" s="53"/>
      <c r="Z42" s="53"/>
      <c r="AA42" s="53"/>
      <c r="AB42" s="53"/>
    </row>
    <row r="43" spans="1:28" x14ac:dyDescent="0.25">
      <c r="A43" s="60"/>
      <c r="B43" s="61"/>
      <c r="C43" s="62"/>
      <c r="D43" s="63"/>
      <c r="E43" s="64"/>
      <c r="F43" s="65"/>
      <c r="G43" s="66"/>
      <c r="H43" s="66"/>
      <c r="I43" s="67"/>
      <c r="J43" s="67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326" t="s">
        <v>134</v>
      </c>
      <c r="X43" s="326"/>
      <c r="Y43" s="326"/>
      <c r="Z43" s="326"/>
      <c r="AA43" s="326"/>
      <c r="AB43" s="326"/>
    </row>
    <row r="44" spans="1:28" x14ac:dyDescent="0.25">
      <c r="A44" s="60"/>
      <c r="B44" s="61"/>
      <c r="C44" s="62"/>
      <c r="D44" s="63"/>
      <c r="E44" s="64"/>
      <c r="F44" s="65"/>
      <c r="G44" s="66"/>
      <c r="H44" s="66"/>
      <c r="I44" s="67"/>
      <c r="J44" s="67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74" customFormat="1" x14ac:dyDescent="0.25">
      <c r="A45" s="68"/>
      <c r="B45" s="61"/>
      <c r="C45" s="69"/>
      <c r="D45" s="70" t="s">
        <v>135</v>
      </c>
      <c r="E45" s="71">
        <f>+SUMIF($AB$5:$AB$39,$D45,E$5:E$39)</f>
        <v>0</v>
      </c>
      <c r="F45" s="64"/>
      <c r="G45" s="72"/>
      <c r="H45" s="72"/>
      <c r="I45" s="73"/>
      <c r="J45" s="73"/>
      <c r="K45" s="73"/>
      <c r="L45" s="73"/>
      <c r="M45" s="73"/>
      <c r="N45" s="73"/>
      <c r="Q45" s="73"/>
      <c r="R45" s="73"/>
      <c r="S45" s="71">
        <f>+SUMIF($AB$5:$AB$39,$D45,S$5:S$39)</f>
        <v>0</v>
      </c>
      <c r="T45" s="73"/>
      <c r="U45" s="73"/>
      <c r="V45" s="73"/>
      <c r="W45" s="73"/>
      <c r="X45" s="71">
        <f>+SUMIF($AB$5:$AB$39,$D45,X$5:X$39)</f>
        <v>0</v>
      </c>
      <c r="Y45" s="73"/>
      <c r="Z45" s="73"/>
      <c r="AA45" s="73"/>
    </row>
    <row r="46" spans="1:28" s="74" customFormat="1" x14ac:dyDescent="0.25">
      <c r="A46" s="68"/>
      <c r="B46" s="61"/>
      <c r="C46" s="69"/>
      <c r="D46" s="70" t="s">
        <v>136</v>
      </c>
      <c r="E46" s="71">
        <f t="shared" ref="E46:E48" si="2">+SUMIF($AB$5:$AB$39,$D46,E$5:E$39)</f>
        <v>0</v>
      </c>
      <c r="F46" s="64"/>
      <c r="G46" s="72"/>
      <c r="H46" s="72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1">
        <f t="shared" ref="S46:S48" si="3">+SUMIF($AB$5:$AB$39,$D46,S$5:S$39)</f>
        <v>0</v>
      </c>
      <c r="T46" s="73"/>
      <c r="U46" s="73"/>
      <c r="V46" s="73"/>
      <c r="W46" s="73"/>
      <c r="X46" s="71">
        <f t="shared" ref="X46:X48" si="4">+SUMIF($AB$5:$AB$39,$D46,X$5:X$39)</f>
        <v>0</v>
      </c>
      <c r="Y46" s="73"/>
      <c r="Z46" s="73"/>
      <c r="AA46" s="73"/>
      <c r="AB46" s="75"/>
    </row>
    <row r="47" spans="1:28" s="74" customFormat="1" x14ac:dyDescent="0.25">
      <c r="A47" s="68"/>
      <c r="B47" s="61"/>
      <c r="C47" s="69"/>
      <c r="D47" s="76" t="s">
        <v>70</v>
      </c>
      <c r="E47" s="71">
        <f t="shared" si="2"/>
        <v>0</v>
      </c>
      <c r="F47" s="64"/>
      <c r="G47" s="72"/>
      <c r="H47" s="72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1">
        <f t="shared" si="3"/>
        <v>0</v>
      </c>
      <c r="T47" s="73"/>
      <c r="U47" s="73"/>
      <c r="V47" s="73"/>
      <c r="W47" s="73"/>
      <c r="X47" s="71">
        <f t="shared" si="4"/>
        <v>0</v>
      </c>
      <c r="Y47" s="73"/>
      <c r="Z47" s="73"/>
      <c r="AA47" s="73"/>
    </row>
    <row r="48" spans="1:28" s="74" customFormat="1" x14ac:dyDescent="0.25">
      <c r="A48" s="68"/>
      <c r="B48" s="61"/>
      <c r="C48" s="69"/>
      <c r="D48" s="76" t="s">
        <v>50</v>
      </c>
      <c r="E48" s="77">
        <f t="shared" si="2"/>
        <v>0</v>
      </c>
      <c r="F48" s="64"/>
      <c r="G48" s="72"/>
      <c r="H48" s="72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1">
        <f t="shared" si="3"/>
        <v>0</v>
      </c>
      <c r="T48" s="73"/>
      <c r="U48" s="73"/>
      <c r="V48" s="73"/>
      <c r="W48" s="73"/>
      <c r="X48" s="71">
        <f t="shared" si="4"/>
        <v>0</v>
      </c>
      <c r="Y48" s="73"/>
      <c r="Z48" s="73"/>
      <c r="AA48" s="73"/>
    </row>
    <row r="49" spans="5:5" x14ac:dyDescent="0.25">
      <c r="E49" s="78">
        <f>+SUM(E45:E48)</f>
        <v>0</v>
      </c>
    </row>
    <row r="65" spans="7:24" x14ac:dyDescent="0.25">
      <c r="G65" s="79"/>
      <c r="H65" s="79"/>
      <c r="I65" s="79"/>
      <c r="J65" s="79"/>
      <c r="L65" s="80"/>
    </row>
    <row r="66" spans="7:24" x14ac:dyDescent="0.25">
      <c r="H66" s="79"/>
      <c r="J66" s="79"/>
    </row>
    <row r="67" spans="7:24" x14ac:dyDescent="0.25">
      <c r="L67" s="80"/>
    </row>
    <row r="68" spans="7:24" x14ac:dyDescent="0.25">
      <c r="L68" s="80"/>
      <c r="S68" s="79"/>
      <c r="X68" s="79"/>
    </row>
    <row r="69" spans="7:24" x14ac:dyDescent="0.25">
      <c r="L69" s="79"/>
      <c r="X69" s="79"/>
    </row>
    <row r="70" spans="7:24" x14ac:dyDescent="0.25">
      <c r="L70" s="79"/>
    </row>
    <row r="71" spans="7:24" x14ac:dyDescent="0.25">
      <c r="L71" s="79"/>
    </row>
    <row r="72" spans="7:24" x14ac:dyDescent="0.25">
      <c r="L72" s="79"/>
      <c r="M72" s="79"/>
      <c r="N72" s="79"/>
      <c r="O72" s="79"/>
      <c r="P72" s="79"/>
    </row>
    <row r="73" spans="7:24" x14ac:dyDescent="0.25">
      <c r="L73" s="79"/>
    </row>
    <row r="74" spans="7:24" x14ac:dyDescent="0.25">
      <c r="L74" s="79"/>
    </row>
    <row r="75" spans="7:24" x14ac:dyDescent="0.25">
      <c r="L75" s="79"/>
      <c r="M75" s="79"/>
      <c r="N75" s="79"/>
      <c r="O75" s="79"/>
      <c r="P75" s="79"/>
    </row>
  </sheetData>
  <mergeCells count="5">
    <mergeCell ref="F3:L3"/>
    <mergeCell ref="O3:P3"/>
    <mergeCell ref="Q3:X3"/>
    <mergeCell ref="Z3:AB3"/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8" max="4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8825-B13C-497E-B008-4106CEB3AC1F}">
  <sheetPr>
    <tabColor rgb="FF00B050"/>
  </sheetPr>
  <dimension ref="A1:D55"/>
  <sheetViews>
    <sheetView topLeftCell="A3" workbookViewId="0">
      <selection activeCell="P20" sqref="P20"/>
    </sheetView>
  </sheetViews>
  <sheetFormatPr defaultRowHeight="15" x14ac:dyDescent="0.2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 x14ac:dyDescent="0.25">
      <c r="A1" s="81" t="s">
        <v>137</v>
      </c>
      <c r="B1" s="82"/>
      <c r="C1" s="82"/>
      <c r="D1" s="82"/>
    </row>
    <row r="2" spans="1:4" hidden="1" x14ac:dyDescent="0.25"/>
    <row r="3" spans="1:4" x14ac:dyDescent="0.25">
      <c r="A3" s="83" t="s">
        <v>138</v>
      </c>
      <c r="B3" s="83" t="s">
        <v>139</v>
      </c>
      <c r="C3" s="83" t="s">
        <v>140</v>
      </c>
      <c r="D3" s="83" t="s">
        <v>141</v>
      </c>
    </row>
    <row r="4" spans="1:4" x14ac:dyDescent="0.25">
      <c r="A4" t="s">
        <v>142</v>
      </c>
      <c r="B4" s="84">
        <f>B8/4</f>
        <v>149.25</v>
      </c>
      <c r="C4" s="84">
        <v>14.9</v>
      </c>
      <c r="D4" t="s">
        <v>143</v>
      </c>
    </row>
    <row r="5" spans="1:4" x14ac:dyDescent="0.25">
      <c r="A5" t="s">
        <v>144</v>
      </c>
      <c r="B5" s="84">
        <v>149.25</v>
      </c>
      <c r="C5" s="84">
        <v>14.9</v>
      </c>
      <c r="D5" t="s">
        <v>143</v>
      </c>
    </row>
    <row r="6" spans="1:4" x14ac:dyDescent="0.25">
      <c r="A6" t="s">
        <v>145</v>
      </c>
      <c r="B6" s="84">
        <v>149.25</v>
      </c>
      <c r="C6" s="84">
        <v>14.9</v>
      </c>
      <c r="D6" t="s">
        <v>146</v>
      </c>
    </row>
    <row r="7" spans="1:4" x14ac:dyDescent="0.25">
      <c r="A7" t="s">
        <v>147</v>
      </c>
      <c r="B7" s="84">
        <v>149.25</v>
      </c>
      <c r="C7" s="84">
        <v>14.9</v>
      </c>
      <c r="D7" t="s">
        <v>146</v>
      </c>
    </row>
    <row r="8" spans="1:4" x14ac:dyDescent="0.25">
      <c r="B8" s="84">
        <v>597</v>
      </c>
      <c r="C8" s="84">
        <f>SUM(C4:C7)</f>
        <v>59.6</v>
      </c>
      <c r="D8" t="s">
        <v>148</v>
      </c>
    </row>
    <row r="9" spans="1:4" x14ac:dyDescent="0.25">
      <c r="B9" s="84"/>
      <c r="C9" s="84"/>
    </row>
    <row r="10" spans="1:4" x14ac:dyDescent="0.25">
      <c r="A10" s="81" t="s">
        <v>149</v>
      </c>
      <c r="B10" s="85"/>
      <c r="C10" s="85"/>
      <c r="D10" s="82"/>
    </row>
    <row r="11" spans="1:4" x14ac:dyDescent="0.25">
      <c r="B11" s="84"/>
      <c r="C11" s="84"/>
    </row>
    <row r="12" spans="1:4" x14ac:dyDescent="0.25">
      <c r="A12" s="86" t="s">
        <v>138</v>
      </c>
      <c r="B12" s="86" t="s">
        <v>139</v>
      </c>
      <c r="C12" s="86" t="s">
        <v>140</v>
      </c>
      <c r="D12" s="86" t="s">
        <v>141</v>
      </c>
    </row>
    <row r="13" spans="1:4" x14ac:dyDescent="0.25">
      <c r="A13" t="s">
        <v>142</v>
      </c>
      <c r="B13" s="84">
        <v>166.7</v>
      </c>
      <c r="C13" s="84">
        <v>16.399999999999999</v>
      </c>
      <c r="D13" t="s">
        <v>143</v>
      </c>
    </row>
    <row r="14" spans="1:4" x14ac:dyDescent="0.25">
      <c r="A14" t="s">
        <v>144</v>
      </c>
      <c r="B14" s="84">
        <v>170.7</v>
      </c>
      <c r="C14" s="84">
        <v>16.7</v>
      </c>
      <c r="D14" t="s">
        <v>143</v>
      </c>
    </row>
    <row r="15" spans="1:4" x14ac:dyDescent="0.25">
      <c r="A15" t="s">
        <v>145</v>
      </c>
      <c r="B15" s="84">
        <v>168.7</v>
      </c>
      <c r="C15" s="84">
        <v>16.600000000000001</v>
      </c>
      <c r="D15" t="s">
        <v>146</v>
      </c>
    </row>
    <row r="16" spans="1:4" x14ac:dyDescent="0.25">
      <c r="A16" t="s">
        <v>147</v>
      </c>
      <c r="B16" s="84">
        <v>168.7</v>
      </c>
      <c r="C16" s="84">
        <v>16.600000000000001</v>
      </c>
      <c r="D16" t="s">
        <v>146</v>
      </c>
    </row>
    <row r="17" spans="1:4" x14ac:dyDescent="0.25">
      <c r="B17" s="84">
        <f>SUM(B13:B16)</f>
        <v>674.8</v>
      </c>
      <c r="C17" s="84">
        <f>SUM(C13:C16)</f>
        <v>66.3</v>
      </c>
      <c r="D17" t="s">
        <v>148</v>
      </c>
    </row>
    <row r="18" spans="1:4" x14ac:dyDescent="0.25">
      <c r="B18" s="84"/>
      <c r="C18" s="84"/>
    </row>
    <row r="19" spans="1:4" x14ac:dyDescent="0.25">
      <c r="A19" s="81" t="s">
        <v>150</v>
      </c>
      <c r="B19" s="82"/>
      <c r="C19" s="82"/>
      <c r="D19" s="82"/>
    </row>
    <row r="21" spans="1:4" x14ac:dyDescent="0.25">
      <c r="A21" s="86" t="s">
        <v>138</v>
      </c>
      <c r="B21" s="86" t="s">
        <v>139</v>
      </c>
      <c r="C21" s="86" t="s">
        <v>140</v>
      </c>
      <c r="D21" s="86" t="s">
        <v>141</v>
      </c>
    </row>
    <row r="22" spans="1:4" x14ac:dyDescent="0.25">
      <c r="A22" t="s">
        <v>142</v>
      </c>
      <c r="B22" s="87">
        <v>168.5</v>
      </c>
      <c r="C22" s="87">
        <v>16.440000000000001</v>
      </c>
      <c r="D22" t="s">
        <v>143</v>
      </c>
    </row>
    <row r="23" spans="1:4" x14ac:dyDescent="0.25">
      <c r="A23" t="s">
        <v>144</v>
      </c>
      <c r="B23" s="87">
        <v>171.9</v>
      </c>
      <c r="C23" s="87">
        <v>16.73</v>
      </c>
      <c r="D23" t="s">
        <v>143</v>
      </c>
    </row>
    <row r="24" spans="1:4" x14ac:dyDescent="0.25">
      <c r="A24" t="s">
        <v>145</v>
      </c>
      <c r="B24" s="87">
        <v>174.3</v>
      </c>
      <c r="C24" s="87">
        <v>16.96</v>
      </c>
      <c r="D24" t="s">
        <v>151</v>
      </c>
    </row>
    <row r="25" spans="1:4" x14ac:dyDescent="0.25">
      <c r="A25" t="s">
        <v>147</v>
      </c>
      <c r="B25" s="87">
        <v>176</v>
      </c>
      <c r="C25" s="87">
        <v>17.100000000000001</v>
      </c>
      <c r="D25" t="s">
        <v>151</v>
      </c>
    </row>
    <row r="26" spans="1:4" x14ac:dyDescent="0.25">
      <c r="A26" t="s">
        <v>152</v>
      </c>
      <c r="B26" s="87">
        <v>50</v>
      </c>
      <c r="C26" s="87">
        <v>5</v>
      </c>
      <c r="D26" t="s">
        <v>153</v>
      </c>
    </row>
    <row r="27" spans="1:4" x14ac:dyDescent="0.25">
      <c r="B27" s="84">
        <f>SUM(B22:B26)</f>
        <v>740.7</v>
      </c>
      <c r="C27" s="88">
        <f>SUM(C22:C26)</f>
        <v>72.23</v>
      </c>
      <c r="D27" t="s">
        <v>148</v>
      </c>
    </row>
    <row r="28" spans="1:4" x14ac:dyDescent="0.25">
      <c r="A28" t="s">
        <v>154</v>
      </c>
      <c r="B28" s="84"/>
      <c r="C28" s="88"/>
    </row>
    <row r="29" spans="1:4" x14ac:dyDescent="0.25">
      <c r="B29" s="84"/>
      <c r="C29" s="88"/>
    </row>
    <row r="30" spans="1:4" x14ac:dyDescent="0.25">
      <c r="A30" s="81" t="s">
        <v>155</v>
      </c>
      <c r="B30" s="82"/>
      <c r="C30" s="82"/>
      <c r="D30" s="82"/>
    </row>
    <row r="31" spans="1:4" x14ac:dyDescent="0.25">
      <c r="A31" s="86" t="s">
        <v>138</v>
      </c>
      <c r="B31" s="89" t="s">
        <v>156</v>
      </c>
      <c r="C31" s="89" t="s">
        <v>157</v>
      </c>
      <c r="D31" s="86" t="s">
        <v>141</v>
      </c>
    </row>
    <row r="32" spans="1:4" x14ac:dyDescent="0.25">
      <c r="A32" t="s">
        <v>158</v>
      </c>
      <c r="B32" s="90">
        <v>175304085.45700008</v>
      </c>
      <c r="C32" s="90">
        <v>16700895.509700023</v>
      </c>
      <c r="D32" t="s">
        <v>159</v>
      </c>
    </row>
    <row r="33" spans="1:4" x14ac:dyDescent="0.25">
      <c r="A33" t="s">
        <v>160</v>
      </c>
      <c r="B33" s="90">
        <v>177656315.79199994</v>
      </c>
      <c r="C33" s="90">
        <v>16964340.57670005</v>
      </c>
      <c r="D33" t="s">
        <v>159</v>
      </c>
    </row>
    <row r="34" spans="1:4" x14ac:dyDescent="0.25">
      <c r="A34" t="s">
        <v>161</v>
      </c>
      <c r="B34" s="90">
        <v>194386318.54299977</v>
      </c>
      <c r="C34" s="90">
        <v>18638773.711300015</v>
      </c>
      <c r="D34" t="s">
        <v>159</v>
      </c>
    </row>
    <row r="35" spans="1:4" x14ac:dyDescent="0.25">
      <c r="A35" t="s">
        <v>162</v>
      </c>
      <c r="B35" s="90">
        <v>203425557.26699984</v>
      </c>
      <c r="C35" s="90">
        <v>19561748.653699983</v>
      </c>
      <c r="D35" t="s">
        <v>159</v>
      </c>
    </row>
    <row r="36" spans="1:4" x14ac:dyDescent="0.25">
      <c r="B36" s="90">
        <v>0</v>
      </c>
      <c r="C36" s="90">
        <v>0</v>
      </c>
    </row>
    <row r="37" spans="1:4" x14ac:dyDescent="0.25">
      <c r="B37" s="90">
        <f>SUM(B32:B36)</f>
        <v>750772277.05899966</v>
      </c>
      <c r="C37" s="80">
        <f>SUM(C32:C36)</f>
        <v>71865758.451400071</v>
      </c>
      <c r="D37" t="s">
        <v>163</v>
      </c>
    </row>
    <row r="38" spans="1:4" x14ac:dyDescent="0.25">
      <c r="B38" s="90"/>
      <c r="C38" s="90"/>
      <c r="D38" s="91"/>
    </row>
    <row r="39" spans="1:4" x14ac:dyDescent="0.25">
      <c r="A39" s="81" t="s">
        <v>164</v>
      </c>
      <c r="B39" s="92"/>
      <c r="C39" s="92"/>
      <c r="D39" s="82"/>
    </row>
    <row r="40" spans="1:4" x14ac:dyDescent="0.25">
      <c r="A40" s="86" t="s">
        <v>138</v>
      </c>
      <c r="B40" s="89" t="s">
        <v>156</v>
      </c>
      <c r="C40" s="89" t="s">
        <v>157</v>
      </c>
      <c r="D40" s="86"/>
    </row>
    <row r="41" spans="1:4" x14ac:dyDescent="0.25">
      <c r="A41" t="s">
        <v>165</v>
      </c>
      <c r="B41" s="90">
        <v>175304085.45700008</v>
      </c>
      <c r="C41" s="90">
        <f>+B41*0.1</f>
        <v>17530408.54570001</v>
      </c>
      <c r="D41" t="s">
        <v>159</v>
      </c>
    </row>
    <row r="42" spans="1:4" x14ac:dyDescent="0.25">
      <c r="A42" t="s">
        <v>166</v>
      </c>
      <c r="B42" s="90">
        <v>177656315.79199994</v>
      </c>
      <c r="C42" s="90">
        <f t="shared" ref="C42:C44" si="0">+B42*0.1</f>
        <v>17765631.579199996</v>
      </c>
      <c r="D42" t="s">
        <v>159</v>
      </c>
    </row>
    <row r="43" spans="1:4" x14ac:dyDescent="0.25">
      <c r="A43" t="s">
        <v>167</v>
      </c>
      <c r="B43" s="90">
        <v>194386318.54299977</v>
      </c>
      <c r="C43" s="90">
        <f t="shared" si="0"/>
        <v>19438631.854299977</v>
      </c>
      <c r="D43" t="s">
        <v>159</v>
      </c>
    </row>
    <row r="44" spans="1:4" x14ac:dyDescent="0.25">
      <c r="A44" t="s">
        <v>168</v>
      </c>
      <c r="B44" s="93">
        <v>154445530</v>
      </c>
      <c r="C44" s="90">
        <f t="shared" si="0"/>
        <v>15444553</v>
      </c>
      <c r="D44" t="s">
        <v>159</v>
      </c>
    </row>
    <row r="45" spans="1:4" x14ac:dyDescent="0.25">
      <c r="B45" s="90">
        <v>0</v>
      </c>
      <c r="C45" s="90">
        <v>0</v>
      </c>
    </row>
    <row r="46" spans="1:4" x14ac:dyDescent="0.25">
      <c r="B46" s="93">
        <f>SUM(B41:B45)</f>
        <v>701792249.79199982</v>
      </c>
      <c r="C46" s="94">
        <f>SUM(C41:C45)</f>
        <v>70179224.979199976</v>
      </c>
    </row>
    <row r="47" spans="1:4" x14ac:dyDescent="0.25">
      <c r="B47" s="95"/>
      <c r="C47" s="96"/>
      <c r="D47" s="91"/>
    </row>
    <row r="48" spans="1:4" x14ac:dyDescent="0.25">
      <c r="A48" s="81" t="s">
        <v>169</v>
      </c>
      <c r="B48" s="82"/>
      <c r="C48" s="82"/>
      <c r="D48" s="82"/>
    </row>
    <row r="49" spans="1:4" x14ac:dyDescent="0.25">
      <c r="A49" s="86" t="s">
        <v>138</v>
      </c>
      <c r="B49" s="86"/>
      <c r="C49" s="86"/>
      <c r="D49" s="86"/>
    </row>
    <row r="50" spans="1:4" x14ac:dyDescent="0.25">
      <c r="A50" t="s">
        <v>170</v>
      </c>
      <c r="B50" s="95"/>
      <c r="C50" s="95"/>
      <c r="D50" t="s">
        <v>159</v>
      </c>
    </row>
    <row r="51" spans="1:4" x14ac:dyDescent="0.25">
      <c r="A51" t="s">
        <v>171</v>
      </c>
      <c r="B51" s="95"/>
      <c r="C51" s="95"/>
      <c r="D51" t="s">
        <v>159</v>
      </c>
    </row>
    <row r="52" spans="1:4" x14ac:dyDescent="0.25">
      <c r="A52" t="s">
        <v>172</v>
      </c>
      <c r="B52" s="95"/>
      <c r="C52" s="95"/>
      <c r="D52" t="s">
        <v>159</v>
      </c>
    </row>
    <row r="53" spans="1:4" x14ac:dyDescent="0.25">
      <c r="A53" t="s">
        <v>173</v>
      </c>
      <c r="B53" s="95"/>
      <c r="C53" s="95"/>
      <c r="D53" t="s">
        <v>159</v>
      </c>
    </row>
    <row r="54" spans="1:4" x14ac:dyDescent="0.25">
      <c r="B54" s="95"/>
      <c r="C54" s="95"/>
    </row>
    <row r="55" spans="1:4" x14ac:dyDescent="0.25">
      <c r="B55" s="95"/>
      <c r="C55" s="9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TaxCatchAll xmlns="7bdcdbe7-1b59-4267-ac42-6a538006b42e" xsi:nil="true"/>
    <SharedWithUsers xmlns="7bdcdbe7-1b59-4267-ac42-6a538006b42e">
      <UserInfo>
        <DisplayName/>
        <AccountId xsi:nil="true"/>
        <AccountType/>
      </UserInfo>
    </SharedWithUsers>
    <_x0023_ xmlns="2d727684-7218-4c4c-b8f9-db706b5ec5c1" xsi:nil="true"/>
    <Checked_x0020_Out xmlns="2d727684-7218-4c4c-b8f9-db706b5ec5c1">true</Checked_x0020_Ou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1" ma:contentTypeDescription="Create a new document." ma:contentTypeScope="" ma:versionID="c2164f1e7bd8602a38ea74f8cd47c46f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f394f8fe019fa03a0e9a3941bf6faf70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C294B2-BF09-420C-9CF2-A644FDBC267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bdcdbe7-1b59-4267-ac42-6a538006b42e"/>
    <ds:schemaRef ds:uri="http://purl.org/dc/dcmitype/"/>
    <ds:schemaRef ds:uri="2d727684-7218-4c4c-b8f9-db706b5ec5c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3D283FD-82F6-4B90-A2C2-F0FD9F70C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2BEE91-EF28-43E0-8974-7D4A564A8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July 24 CMS Report in $M </vt:lpstr>
      <vt:lpstr>July 24 CMS Full</vt:lpstr>
      <vt:lpstr>April 24 CMS Full</vt:lpstr>
      <vt:lpstr>Jul. 24 to Apr 24 Variance</vt:lpstr>
      <vt:lpstr>Claiming</vt:lpstr>
      <vt:lpstr>April 24 CMS Report in $M OLD</vt:lpstr>
      <vt:lpstr>Claiming OLD</vt:lpstr>
      <vt:lpstr>'April 24 CMS Full'!Print_Area</vt:lpstr>
      <vt:lpstr>'April 24 CMS Report in $M OLD'!Print_Area</vt:lpstr>
      <vt:lpstr>'Jul. 24 to Apr 24 Variance'!Print_Area</vt:lpstr>
      <vt:lpstr>'July 24 CMS Full'!Print_Area</vt:lpstr>
      <vt:lpstr>'July 24 CMS Report in $M '!Print_Area</vt:lpstr>
      <vt:lpstr>'April 24 CMS Full'!Print_Titles</vt:lpstr>
      <vt:lpstr>'April 24 CMS Report in $M OLD'!Print_Titles</vt:lpstr>
      <vt:lpstr>'Jul. 24 to Apr 24 Variance'!Print_Titles</vt:lpstr>
      <vt:lpstr>'July 24 CMS Full'!Print_Titles</vt:lpstr>
      <vt:lpstr>'July 24 CMS Report in $M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Handverger, Joshua (OHHS - Contractor)</dc:creator>
  <cp:keywords/>
  <dc:description/>
  <cp:lastModifiedBy>Donahue, Timothy (OHHS)</cp:lastModifiedBy>
  <cp:revision/>
  <cp:lastPrinted>2024-04-10T13:52:03Z</cp:lastPrinted>
  <dcterms:created xsi:type="dcterms:W3CDTF">2024-03-20T12:40:38Z</dcterms:created>
  <dcterms:modified xsi:type="dcterms:W3CDTF">2024-07-12T12:51:41Z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  <property fmtid="{D5CDD505-2E9C-101B-9397-08002B2CF9AE}" pid="4" name="Order">
    <vt:r8>5065100</vt:r8>
  </property>
  <property fmtid="{D5CDD505-2E9C-101B-9397-08002B2CF9AE}" pid="5" name="xd_Signature">
    <vt:bool>false</vt:bool>
  </property>
  <property fmtid="{D5CDD505-2E9C-101B-9397-08002B2CF9AE}" pid="6" name="Checked Out">
    <vt:bool>true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