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.sharepoint.com/sites/EOHHS – Pulse/Shared Documents/2.0 Multi-Agency Projects/American Rescue Plan Act/HCBS Enhanced FMAP/CMS Spending Plan Reports/19. CMS Quarterly Update_Jan 02 2026/"/>
    </mc:Choice>
  </mc:AlternateContent>
  <xr:revisionPtr revIDLastSave="6" documentId="8_{4FF20C28-C6D8-441D-A90E-66FB7E8A1D38}" xr6:coauthVersionLast="47" xr6:coauthVersionMax="47" xr10:uidLastSave="{AA14D3F5-D31A-4DCB-B184-98EFA7317621}"/>
  <bookViews>
    <workbookView xWindow="-120" yWindow="-120" windowWidth="24240" windowHeight="13020" xr2:uid="{C4869DA6-C566-49BB-B722-21597B3CA4CB}"/>
  </bookViews>
  <sheets>
    <sheet name="DEC 25 CMS Report in $M " sheetId="1" r:id="rId1"/>
    <sheet name="Claiming" sheetId="2" r:id="rId2"/>
  </sheets>
  <definedNames>
    <definedName name="NewRepos">#REF!</definedName>
    <definedName name="_xlnm.Print_Area" localSheetId="0">'DEC 25 CMS Report in $M '!$A$1:$AF$49</definedName>
    <definedName name="_xlnm.Print_Titles" localSheetId="0">'DEC 25 CMS Report in $M '!#REF!,'DEC 25 CMS Report in $M '!$4:$4</definedName>
    <definedName name="Rep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C8" i="2"/>
  <c r="B17" i="2"/>
  <c r="C17" i="2"/>
  <c r="B27" i="2"/>
  <c r="C27" i="2"/>
  <c r="B37" i="2"/>
  <c r="C37" i="2"/>
  <c r="C41" i="2"/>
  <c r="C46" i="2" s="1"/>
  <c r="C42" i="2"/>
  <c r="C43" i="2"/>
  <c r="C44" i="2"/>
  <c r="B46" i="2"/>
  <c r="C50" i="2"/>
  <c r="C51" i="2"/>
  <c r="C52" i="2"/>
  <c r="C53" i="2"/>
  <c r="B55" i="2"/>
  <c r="C55" i="2"/>
  <c r="C59" i="2"/>
  <c r="D46" i="1"/>
  <c r="D48" i="1"/>
  <c r="D47" i="1"/>
  <c r="D49" i="1"/>
  <c r="D45" i="1"/>
  <c r="N64" i="1"/>
  <c r="N65" i="1"/>
  <c r="N75" i="1"/>
  <c r="N76" i="1"/>
  <c r="N77" i="1" s="1"/>
  <c r="N80" i="1"/>
  <c r="N82" i="1" s="1"/>
  <c r="N85" i="1"/>
  <c r="N66" i="1" l="1"/>
  <c r="D50" i="1"/>
</calcChain>
</file>

<file path=xl/sharedStrings.xml><?xml version="1.0" encoding="utf-8"?>
<sst xmlns="http://schemas.openxmlformats.org/spreadsheetml/2006/main" count="284" uniqueCount="148">
  <si>
    <t>SFY2026 Q2 Quarterly Report</t>
  </si>
  <si>
    <t>HIGHLIGHTED FIELDS INDICATE CHANGES FROM PRIOR SUBMISSION</t>
  </si>
  <si>
    <t>For January 2026 Submission</t>
  </si>
  <si>
    <t>For benefits, FMAP rate by quarter:</t>
  </si>
  <si>
    <t>Actuals Expenditures from:</t>
  </si>
  <si>
    <t>July 1, 2021 to December 31, 2025</t>
  </si>
  <si>
    <t>Actual cash spent.</t>
  </si>
  <si>
    <t>State Funds/ Federal Funds Expended</t>
  </si>
  <si>
    <t>Projections</t>
  </si>
  <si>
    <t>Projections Only</t>
  </si>
  <si>
    <t>Service Category</t>
  </si>
  <si>
    <t>Investment Area</t>
  </si>
  <si>
    <t>Project</t>
  </si>
  <si>
    <t>All Funds Allocations ($M)</t>
  </si>
  <si>
    <t>SFY21 
(April - June 2021)</t>
  </si>
  <si>
    <t>Total SFY 22</t>
  </si>
  <si>
    <t>Q1 SFY23
(July - Sept 2022)</t>
  </si>
  <si>
    <t>Q2 SFY23 
(Oct - Dec 2022)</t>
  </si>
  <si>
    <t>Q3 SFY23
(Jan - March 2023)</t>
  </si>
  <si>
    <t>Q4 SFY23 
(April - June 2023)</t>
  </si>
  <si>
    <t>Total SFY 23</t>
  </si>
  <si>
    <t>Q1 FY24
(July - Sept 2023)</t>
  </si>
  <si>
    <t>Q2 FY24
(Oct 2023 - Dec)</t>
  </si>
  <si>
    <t>Q3 FY24
(Jan - March 2024)</t>
  </si>
  <si>
    <t>Q4 SFY 24
(April - June 2024)</t>
  </si>
  <si>
    <t>Total SFY 24</t>
  </si>
  <si>
    <t>Q1 SFY25 (July - Sept 2024)</t>
  </si>
  <si>
    <t>Q2 SFY25 
(Oct - Dec 2024)</t>
  </si>
  <si>
    <t>Q3 SFY25 
(Jan - March 2025)</t>
  </si>
  <si>
    <t>Q4 SFY25 
(April- June 2025)</t>
  </si>
  <si>
    <t>Total SFY 25</t>
  </si>
  <si>
    <t>Q1 SFY26 (July - Sept 2025)</t>
  </si>
  <si>
    <t>Q2 SFY26 
(Oct - Dec 2025)</t>
  </si>
  <si>
    <t>State Restricted Receipt Funds TD</t>
  </si>
  <si>
    <t>Federal Funds TD</t>
  </si>
  <si>
    <t>Q3 SFY26  
(Jan - March 2026)</t>
  </si>
  <si>
    <t>Q4 SFY26 
(April- June 2026)</t>
  </si>
  <si>
    <t>Total SFY 26</t>
  </si>
  <si>
    <t>Federal Share %</t>
  </si>
  <si>
    <t>Federal Share</t>
  </si>
  <si>
    <t>State Share</t>
  </si>
  <si>
    <t>State Intention to Draw Down Match (Benefits, Admin, IAPD, or None)</t>
  </si>
  <si>
    <t>Adult BH</t>
  </si>
  <si>
    <t>Building Infrastructure to Expand Capacity</t>
  </si>
  <si>
    <t>Certified Community Behavioral Health (CCBHC) Network Expansion</t>
  </si>
  <si>
    <t>Admin</t>
  </si>
  <si>
    <t>Children's BH</t>
  </si>
  <si>
    <t>Staffing &amp; Admin to Support Mobile Response</t>
  </si>
  <si>
    <t>Mixed: Admin &amp; None</t>
  </si>
  <si>
    <t>Mobile Response &amp; Stabilization Services</t>
  </si>
  <si>
    <t>None</t>
  </si>
  <si>
    <t>Expanding the Home &amp; Community Based Service Array</t>
  </si>
  <si>
    <t>Expanding Care Coordination</t>
  </si>
  <si>
    <t>First Connections</t>
  </si>
  <si>
    <t>Benefit</t>
  </si>
  <si>
    <t>No Wrong Door Enhancement</t>
  </si>
  <si>
    <t>Strengthening the System with a Single Point of Access</t>
  </si>
  <si>
    <t>None (BHOLD IAPD)</t>
  </si>
  <si>
    <t>DD</t>
  </si>
  <si>
    <t>Transformation Grants</t>
  </si>
  <si>
    <t>Housing</t>
  </si>
  <si>
    <t>HCBS Services to Help Rhode Islanders Experiencing Homeless or Housing Insecurity</t>
  </si>
  <si>
    <t>LTSS</t>
  </si>
  <si>
    <t>System Modernization to Improve Access, Choice, &amp; Navigation</t>
  </si>
  <si>
    <t>Mixed: IAPD &amp; Admin</t>
  </si>
  <si>
    <t>Person-Centered Options Counseling Network Expansion &amp; Implementation Assistance</t>
  </si>
  <si>
    <t>IAPD</t>
  </si>
  <si>
    <t>Person-Centered Options Counseling Network Expansion</t>
  </si>
  <si>
    <t>Updating Technology</t>
  </si>
  <si>
    <t>Expediate HCBS Access &amp; Optimize Workflow</t>
  </si>
  <si>
    <t>None (UHIP IAPD)</t>
  </si>
  <si>
    <t>Oral Health</t>
  </si>
  <si>
    <t>Dental Care in Home Health Settings Pilot</t>
  </si>
  <si>
    <t>Workforce Development</t>
  </si>
  <si>
    <t>Increasing Access to HCBS</t>
  </si>
  <si>
    <t>Hiring &amp; Retention Incentives: Rate Increases with benefits match</t>
  </si>
  <si>
    <t>Hiring &amp; Retention Incentives: Provider payments via MMIS with admin match</t>
  </si>
  <si>
    <t>Technical Assistance for Workforce Program Implementation</t>
  </si>
  <si>
    <t>Workforce Training &amp; Other Items</t>
  </si>
  <si>
    <t>Advanced Certifications for Direct Care Workers</t>
  </si>
  <si>
    <t>Tuition Waiver Equity Initiative</t>
  </si>
  <si>
    <t>Career Awareness and Outreach</t>
  </si>
  <si>
    <t>Overall</t>
  </si>
  <si>
    <t>Contractual support to assist with financial management and reporting for RI's 9817 portfolio</t>
  </si>
  <si>
    <t>HCBS Supportive Adult BH</t>
  </si>
  <si>
    <t>Prevention Services - Children's BH</t>
  </si>
  <si>
    <t xml:space="preserve">Quality Improvement / Promoting Equity </t>
  </si>
  <si>
    <t>Remote Support Services Pilot</t>
  </si>
  <si>
    <t>HCBS Equity</t>
  </si>
  <si>
    <t xml:space="preserve">Olmstead Planning
Community Engagement
</t>
  </si>
  <si>
    <t xml:space="preserve">Unsheltered Supportive Services </t>
  </si>
  <si>
    <t>Community-Based SUD Housing</t>
  </si>
  <si>
    <t>Public Housing/Neighborhood Resident Service Coordinator Pilot</t>
  </si>
  <si>
    <t>Homeless Service Provider Recruitment Retention</t>
  </si>
  <si>
    <t>Self-Directed Program Expansion/Service Advisory</t>
  </si>
  <si>
    <t>Enhanced HCBS Information, Awareness, &amp; Outreach</t>
  </si>
  <si>
    <t>Quality &amp; Equity</t>
  </si>
  <si>
    <t>Enhanced State Quality Strategy</t>
  </si>
  <si>
    <t>Building TBI Capacity</t>
  </si>
  <si>
    <t>Oral Health Emergency Department Diversion</t>
  </si>
  <si>
    <t>Equity Challenge Grants</t>
  </si>
  <si>
    <t>All Approved Projects</t>
  </si>
  <si>
    <t> </t>
  </si>
  <si>
    <t>Reserved</t>
  </si>
  <si>
    <t>Total</t>
  </si>
  <si>
    <t>Italacized Cells in "State Intention…." column have a variety of draw down match rates.</t>
  </si>
  <si>
    <t>BENEFIT</t>
  </si>
  <si>
    <t>ADMIN</t>
  </si>
  <si>
    <t>MIXED*</t>
  </si>
  <si>
    <t>Q2 FY22 Quarterly Report</t>
  </si>
  <si>
    <t>Quarter</t>
  </si>
  <si>
    <t>Eligible Spending ($M)</t>
  </si>
  <si>
    <t>Enhanced Match Claimed ($M)</t>
  </si>
  <si>
    <t>Note</t>
  </si>
  <si>
    <t>March - June 2021</t>
  </si>
  <si>
    <t>claimed</t>
  </si>
  <si>
    <t>July - September 2021</t>
  </si>
  <si>
    <t>October - December 2021</t>
  </si>
  <si>
    <t>projected, average of first 2 quarter</t>
  </si>
  <si>
    <t>January - March 2022</t>
  </si>
  <si>
    <t>total new state share</t>
  </si>
  <si>
    <t>Q3 FY22 Quarterly Report</t>
  </si>
  <si>
    <t>Q4 FY22 Quarterly Report</t>
  </si>
  <si>
    <t>revised projection, not yet claimed</t>
  </si>
  <si>
    <t>Workforce Development Retention[1]</t>
  </si>
  <si>
    <t>estimate - prior period rate adjustment</t>
  </si>
  <si>
    <t>Note 1. A portion of the Workforce Development Retention Rate Increases (approx. $50M All Funds) will be eligible for eFMAP and add to the above projections</t>
  </si>
  <si>
    <t>Q1 FY23 Quarterly Report</t>
  </si>
  <si>
    <t xml:space="preserve">Eligible Spending </t>
  </si>
  <si>
    <t>Enhanced Match Claimed</t>
  </si>
  <si>
    <t>March - June 2022</t>
  </si>
  <si>
    <t>claimed amounts above, claimed on CMS 64 - June 2022</t>
  </si>
  <si>
    <t>July - September 2022</t>
  </si>
  <si>
    <t>October - December 2022</t>
  </si>
  <si>
    <t>January - March 2023</t>
  </si>
  <si>
    <t>total new state share to be reinvested.</t>
  </si>
  <si>
    <t>Q2 FY23 Quarterly Report</t>
  </si>
  <si>
    <t>April 2023 - June 2023</t>
  </si>
  <si>
    <t>July 2023 - September 2023</t>
  </si>
  <si>
    <t>October 2023 - December 2023</t>
  </si>
  <si>
    <t>January 2024 - March 2024</t>
  </si>
  <si>
    <t>Q3 FY23 Quarterly Report</t>
  </si>
  <si>
    <t>March - June 2023</t>
  </si>
  <si>
    <t>July - September 2023</t>
  </si>
  <si>
    <t>October - December 2023</t>
  </si>
  <si>
    <t>January - March 2024</t>
  </si>
  <si>
    <t>Q2 FY26 Quarterly Report</t>
  </si>
  <si>
    <t>Total Eligible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</si>
</sst>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* #,##0.0_);_(* \(#,##0.0\);_(* &quot;-&quot;??_);_(@_)"/>
    <numFmt numFmtId="166" formatCode="0.0%"/>
    <numFmt numFmtId="167" formatCode="_(* #,##0_);_(* \(#,##0\);_(* &quot;-&quot;??_);_(@_)"/>
    <numFmt numFmtId="168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i/>
      <sz val="11"/>
      <color rgb="FF000000"/>
      <name val="Calibri"/>
      <family val="2"/>
    </font>
    <font>
      <strike/>
      <sz val="11"/>
      <color theme="1"/>
      <name val="Calibri"/>
      <family val="2"/>
      <scheme val="minor"/>
    </font>
    <font>
      <strike/>
      <sz val="11"/>
      <color rgb="FF000000"/>
      <name val="Calibri"/>
      <family val="2"/>
    </font>
    <font>
      <strike/>
      <sz val="11"/>
      <name val="Calibri"/>
      <family val="2"/>
    </font>
    <font>
      <b/>
      <strike/>
      <sz val="11"/>
      <name val="Calibri"/>
      <family val="2"/>
    </font>
    <font>
      <b/>
      <sz val="11"/>
      <color rgb="FFFFFFFF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44" fontId="0" fillId="0" borderId="1" xfId="2" applyFont="1" applyBorder="1"/>
    <xf numFmtId="44" fontId="4" fillId="0" borderId="1" xfId="2" applyFont="1" applyBorder="1" applyAlignment="1">
      <alignment horizontal="center" vertical="center"/>
    </xf>
    <xf numFmtId="44" fontId="0" fillId="0" borderId="0" xfId="0" applyNumberFormat="1"/>
    <xf numFmtId="44" fontId="0" fillId="2" borderId="2" xfId="0" applyNumberFormat="1" applyFill="1" applyBorder="1"/>
    <xf numFmtId="8" fontId="4" fillId="0" borderId="1" xfId="2" applyNumberFormat="1" applyFont="1" applyBorder="1" applyAlignment="1">
      <alignment horizontal="center" vertical="center"/>
    </xf>
    <xf numFmtId="8" fontId="5" fillId="0" borderId="1" xfId="2" applyNumberFormat="1" applyFont="1" applyBorder="1" applyAlignment="1">
      <alignment horizontal="center" vertical="center"/>
    </xf>
    <xf numFmtId="44" fontId="6" fillId="0" borderId="0" xfId="2" applyFont="1" applyFill="1" applyBorder="1" applyAlignment="1">
      <alignment vertical="center"/>
    </xf>
    <xf numFmtId="44" fontId="0" fillId="0" borderId="0" xfId="2" applyFont="1"/>
    <xf numFmtId="44" fontId="7" fillId="0" borderId="0" xfId="0" applyNumberFormat="1" applyFont="1" applyAlignment="1">
      <alignment horizontal="center" vertical="center"/>
    </xf>
    <xf numFmtId="43" fontId="3" fillId="0" borderId="0" xfId="1" applyFont="1"/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44" fontId="7" fillId="0" borderId="0" xfId="2" applyFont="1" applyFill="1" applyBorder="1" applyAlignment="1">
      <alignment vertical="center"/>
    </xf>
    <xf numFmtId="44" fontId="8" fillId="0" borderId="0" xfId="2" applyFont="1" applyFill="1" applyBorder="1" applyAlignment="1">
      <alignment vertical="center"/>
    </xf>
    <xf numFmtId="165" fontId="3" fillId="0" borderId="3" xfId="1" applyNumberFormat="1" applyFont="1" applyBorder="1" applyAlignment="1">
      <alignment horizontal="right"/>
    </xf>
    <xf numFmtId="44" fontId="8" fillId="0" borderId="0" xfId="2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3" fillId="0" borderId="0" xfId="1" applyNumberFormat="1" applyFont="1" applyAlignment="1">
      <alignment horizontal="right"/>
    </xf>
    <xf numFmtId="44" fontId="3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44" fontId="9" fillId="0" borderId="0" xfId="2" applyFont="1" applyFill="1" applyBorder="1" applyAlignment="1">
      <alignment vertical="center"/>
    </xf>
    <xf numFmtId="44" fontId="4" fillId="0" borderId="0" xfId="2" applyFont="1" applyFill="1" applyBorder="1" applyAlignment="1">
      <alignment vertical="center"/>
    </xf>
    <xf numFmtId="44" fontId="10" fillId="0" borderId="0" xfId="2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4" fontId="11" fillId="2" borderId="2" xfId="2" applyFont="1" applyFill="1" applyBorder="1" applyAlignment="1">
      <alignment vertical="center"/>
    </xf>
    <xf numFmtId="44" fontId="8" fillId="2" borderId="0" xfId="2" applyFont="1" applyFill="1" applyBorder="1" applyAlignment="1">
      <alignment vertical="center"/>
    </xf>
    <xf numFmtId="44" fontId="11" fillId="0" borderId="2" xfId="2" applyFont="1" applyFill="1" applyBorder="1" applyAlignment="1">
      <alignment vertical="center"/>
    </xf>
    <xf numFmtId="44" fontId="8" fillId="3" borderId="1" xfId="2" applyFont="1" applyFill="1" applyBorder="1" applyAlignment="1">
      <alignment vertical="center"/>
    </xf>
    <xf numFmtId="166" fontId="6" fillId="4" borderId="1" xfId="3" applyNumberFormat="1" applyFont="1" applyFill="1" applyBorder="1" applyAlignment="1">
      <alignment horizontal="center" vertical="center"/>
    </xf>
    <xf numFmtId="44" fontId="8" fillId="3" borderId="0" xfId="2" applyFont="1" applyFill="1" applyBorder="1" applyAlignment="1">
      <alignment vertical="center"/>
    </xf>
    <xf numFmtId="44" fontId="8" fillId="3" borderId="4" xfId="2" applyFont="1" applyFill="1" applyBorder="1" applyAlignment="1">
      <alignment vertical="center"/>
    </xf>
    <xf numFmtId="44" fontId="9" fillId="3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10" fillId="3" borderId="1" xfId="2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4" fontId="8" fillId="3" borderId="5" xfId="2" applyFont="1" applyFill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44" fontId="9" fillId="0" borderId="1" xfId="2" applyFont="1" applyFill="1" applyBorder="1" applyAlignment="1">
      <alignment vertical="center"/>
    </xf>
    <xf numFmtId="9" fontId="9" fillId="0" borderId="1" xfId="3" applyFont="1" applyFill="1" applyBorder="1" applyAlignment="1">
      <alignment horizontal="center" vertical="center"/>
    </xf>
    <xf numFmtId="44" fontId="9" fillId="5" borderId="7" xfId="2" applyFont="1" applyFill="1" applyBorder="1" applyAlignment="1">
      <alignment vertical="center"/>
    </xf>
    <xf numFmtId="44" fontId="9" fillId="0" borderId="8" xfId="2" applyFont="1" applyBorder="1" applyAlignment="1">
      <alignment vertical="center"/>
    </xf>
    <xf numFmtId="44" fontId="10" fillId="5" borderId="4" xfId="2" applyFont="1" applyFill="1" applyBorder="1" applyAlignment="1">
      <alignment vertical="center"/>
    </xf>
    <xf numFmtId="44" fontId="10" fillId="6" borderId="1" xfId="2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2" fillId="0" borderId="0" xfId="0" applyFont="1"/>
    <xf numFmtId="44" fontId="12" fillId="0" borderId="0" xfId="0" applyNumberFormat="1" applyFont="1"/>
    <xf numFmtId="0" fontId="13" fillId="0" borderId="6" xfId="0" applyFont="1" applyBorder="1" applyAlignment="1">
      <alignment horizontal="center" vertical="center"/>
    </xf>
    <xf numFmtId="44" fontId="13" fillId="0" borderId="1" xfId="2" applyFont="1" applyFill="1" applyBorder="1" applyAlignment="1">
      <alignment vertical="center"/>
    </xf>
    <xf numFmtId="9" fontId="13" fillId="0" borderId="1" xfId="3" applyFont="1" applyFill="1" applyBorder="1" applyAlignment="1">
      <alignment horizontal="center" vertical="center"/>
    </xf>
    <xf numFmtId="44" fontId="13" fillId="5" borderId="7" xfId="2" applyFont="1" applyFill="1" applyBorder="1" applyAlignment="1">
      <alignment vertical="center"/>
    </xf>
    <xf numFmtId="44" fontId="13" fillId="0" borderId="8" xfId="2" applyFont="1" applyBorder="1" applyAlignment="1">
      <alignment vertical="center"/>
    </xf>
    <xf numFmtId="44" fontId="14" fillId="5" borderId="4" xfId="2" applyFont="1" applyFill="1" applyBorder="1" applyAlignment="1">
      <alignment vertical="center"/>
    </xf>
    <xf numFmtId="44" fontId="14" fillId="6" borderId="1" xfId="2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4" fontId="9" fillId="2" borderId="1" xfId="2" applyFont="1" applyFill="1" applyBorder="1" applyAlignment="1">
      <alignment vertical="center"/>
    </xf>
    <xf numFmtId="44" fontId="9" fillId="8" borderId="7" xfId="2" applyFont="1" applyFill="1" applyBorder="1" applyAlignment="1">
      <alignment vertical="center"/>
    </xf>
    <xf numFmtId="44" fontId="10" fillId="8" borderId="1" xfId="2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44" fontId="0" fillId="0" borderId="0" xfId="2" applyFont="1" applyFill="1"/>
    <xf numFmtId="0" fontId="3" fillId="0" borderId="1" xfId="0" applyFont="1" applyBorder="1" applyAlignment="1">
      <alignment horizontal="left" vertical="center"/>
    </xf>
    <xf numFmtId="44" fontId="10" fillId="5" borderId="9" xfId="2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9" fontId="16" fillId="9" borderId="0" xfId="3" applyFont="1" applyFill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 wrapText="1"/>
    </xf>
    <xf numFmtId="0" fontId="6" fillId="10" borderId="0" xfId="0" applyFont="1" applyFill="1"/>
    <xf numFmtId="0" fontId="6" fillId="8" borderId="0" xfId="0" applyFont="1" applyFill="1"/>
    <xf numFmtId="0" fontId="9" fillId="0" borderId="0" xfId="0" applyFont="1"/>
    <xf numFmtId="0" fontId="9" fillId="2" borderId="0" xfId="0" applyFont="1" applyFill="1"/>
    <xf numFmtId="0" fontId="9" fillId="8" borderId="0" xfId="0" applyFont="1" applyFill="1"/>
    <xf numFmtId="10" fontId="17" fillId="0" borderId="0" xfId="0" applyNumberFormat="1" applyFont="1"/>
    <xf numFmtId="10" fontId="17" fillId="6" borderId="0" xfId="0" applyNumberFormat="1" applyFont="1" applyFill="1" applyAlignment="1">
      <alignment horizontal="center" vertical="center"/>
    </xf>
    <xf numFmtId="10" fontId="9" fillId="6" borderId="0" xfId="0" applyNumberFormat="1" applyFont="1" applyFill="1"/>
    <xf numFmtId="10" fontId="17" fillId="6" borderId="0" xfId="0" applyNumberFormat="1" applyFont="1" applyFill="1"/>
    <xf numFmtId="0" fontId="18" fillId="2" borderId="0" xfId="0" applyFont="1" applyFill="1"/>
    <xf numFmtId="44" fontId="0" fillId="0" borderId="0" xfId="2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4" fontId="0" fillId="0" borderId="0" xfId="2" applyFont="1" applyAlignment="1">
      <alignment horizontal="center"/>
    </xf>
    <xf numFmtId="0" fontId="0" fillId="12" borderId="0" xfId="0" applyFill="1"/>
    <xf numFmtId="0" fontId="3" fillId="12" borderId="0" xfId="0" applyFont="1" applyFill="1"/>
    <xf numFmtId="43" fontId="0" fillId="0" borderId="0" xfId="0" applyNumberFormat="1"/>
    <xf numFmtId="43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44" fontId="0" fillId="12" borderId="0" xfId="2" applyFont="1" applyFill="1"/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12" borderId="0" xfId="0" applyFill="1" applyAlignment="1">
      <alignment horizontal="center"/>
    </xf>
    <xf numFmtId="0" fontId="2" fillId="13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6" fillId="11" borderId="14" xfId="0" applyFont="1" applyFill="1" applyBorder="1" applyAlignment="1">
      <alignment horizontal="center"/>
    </xf>
    <xf numFmtId="0" fontId="6" fillId="11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68E50-78FD-4E4E-B35A-CB64B408BEC6}">
  <sheetPr>
    <tabColor rgb="FF00B050"/>
  </sheetPr>
  <dimension ref="A1:AI87"/>
  <sheetViews>
    <sheetView tabSelected="1" zoomScale="60" zoomScaleNormal="60" workbookViewId="0">
      <pane xSplit="4" topLeftCell="X1" activePane="topRight" state="frozen"/>
      <selection pane="topRight" activeCell="AE5" sqref="AE5"/>
    </sheetView>
  </sheetViews>
  <sheetFormatPr defaultRowHeight="15" outlineLevelCol="1" x14ac:dyDescent="0.25"/>
  <cols>
    <col min="1" max="1" width="38.7109375" bestFit="1" customWidth="1" outlineLevel="1"/>
    <col min="2" max="2" width="42.5703125" bestFit="1" customWidth="1" outlineLevel="1"/>
    <col min="3" max="3" width="94.42578125" bestFit="1" customWidth="1"/>
    <col min="4" max="4" width="16.28515625" bestFit="1" customWidth="1"/>
    <col min="5" max="5" width="37.28515625" bestFit="1" customWidth="1"/>
    <col min="6" max="6" width="18" bestFit="1" customWidth="1"/>
    <col min="7" max="7" width="16" bestFit="1" customWidth="1"/>
    <col min="8" max="8" width="14.85546875" bestFit="1" customWidth="1"/>
    <col min="9" max="9" width="17.28515625" bestFit="1" customWidth="1"/>
    <col min="10" max="10" width="17" customWidth="1"/>
    <col min="11" max="11" width="14.140625" bestFit="1" customWidth="1"/>
    <col min="12" max="12" width="16" bestFit="1" customWidth="1"/>
    <col min="13" max="13" width="15.42578125" bestFit="1" customWidth="1"/>
    <col min="14" max="14" width="23.42578125" bestFit="1" customWidth="1"/>
    <col min="15" max="15" width="15.140625" bestFit="1" customWidth="1"/>
    <col min="16" max="16" width="14.140625" bestFit="1" customWidth="1"/>
    <col min="17" max="18" width="14.85546875" bestFit="1" customWidth="1"/>
    <col min="19" max="19" width="17.28515625" bestFit="1" customWidth="1"/>
    <col min="20" max="20" width="15.140625" bestFit="1" customWidth="1"/>
    <col min="21" max="21" width="14.140625" bestFit="1" customWidth="1"/>
    <col min="22" max="22" width="17.42578125" customWidth="1"/>
    <col min="23" max="23" width="14.85546875" bestFit="1" customWidth="1"/>
    <col min="24" max="24" width="18.28515625" customWidth="1"/>
    <col min="25" max="25" width="16.28515625" bestFit="1" customWidth="1"/>
    <col min="26" max="26" width="17.28515625" bestFit="1" customWidth="1"/>
    <col min="27" max="27" width="16.5703125" bestFit="1" customWidth="1"/>
    <col min="28" max="28" width="14.140625" bestFit="1" customWidth="1"/>
    <col min="29" max="29" width="11.5703125" customWidth="1"/>
    <col min="30" max="30" width="13.28515625" bestFit="1" customWidth="1"/>
    <col min="31" max="31" width="16.28515625" bestFit="1" customWidth="1"/>
    <col min="32" max="32" width="30.5703125" bestFit="1" customWidth="1"/>
    <col min="35" max="35" width="9.85546875" bestFit="1" customWidth="1"/>
  </cols>
  <sheetData>
    <row r="1" spans="1:35" x14ac:dyDescent="0.25">
      <c r="A1" s="88" t="s">
        <v>0</v>
      </c>
      <c r="B1" s="81"/>
      <c r="C1" s="80" t="s">
        <v>1</v>
      </c>
      <c r="D1" s="80"/>
      <c r="E1" s="83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</row>
    <row r="2" spans="1:35" x14ac:dyDescent="0.25">
      <c r="A2" s="83" t="s">
        <v>2</v>
      </c>
      <c r="B2" s="81"/>
      <c r="D2" s="81"/>
      <c r="E2" s="81" t="s">
        <v>3</v>
      </c>
      <c r="F2" s="87"/>
      <c r="G2" s="86">
        <v>0.61080000000000001</v>
      </c>
      <c r="H2" s="86">
        <v>0.60160000000000002</v>
      </c>
      <c r="I2" s="86">
        <v>0.60160000000000002</v>
      </c>
      <c r="J2" s="85">
        <v>0.58960000000000001</v>
      </c>
      <c r="K2" s="85"/>
      <c r="L2" s="85">
        <v>0.56459999999999999</v>
      </c>
      <c r="M2" s="85"/>
      <c r="N2" s="85">
        <v>0.56510000000000005</v>
      </c>
      <c r="O2" s="85">
        <v>0.55010000000000003</v>
      </c>
      <c r="P2" s="85"/>
      <c r="Q2" s="85">
        <v>0.55010000000000003</v>
      </c>
      <c r="R2" s="85">
        <v>0.55010000000000003</v>
      </c>
      <c r="S2" s="85">
        <v>0.55010000000000003</v>
      </c>
      <c r="T2" s="85">
        <v>0.55010000000000003</v>
      </c>
      <c r="U2" s="85"/>
      <c r="V2" s="85"/>
      <c r="W2" s="85"/>
      <c r="X2" s="85"/>
      <c r="Y2" s="85"/>
      <c r="Z2" s="85"/>
      <c r="AA2" s="85"/>
      <c r="AB2" s="85"/>
      <c r="AC2" s="84"/>
      <c r="AD2" s="81"/>
      <c r="AE2" s="81"/>
      <c r="AF2" s="81"/>
    </row>
    <row r="3" spans="1:35" ht="15.75" thickBot="1" x14ac:dyDescent="0.3">
      <c r="A3" s="83" t="s">
        <v>4</v>
      </c>
      <c r="B3" s="83" t="s">
        <v>5</v>
      </c>
      <c r="C3" s="82"/>
      <c r="D3" s="81"/>
      <c r="E3" s="105" t="s">
        <v>6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80" t="s">
        <v>7</v>
      </c>
      <c r="Y3" s="80"/>
      <c r="Z3" s="79" t="s">
        <v>8</v>
      </c>
      <c r="AA3" s="79"/>
      <c r="AB3" s="79"/>
      <c r="AC3" s="104" t="s">
        <v>9</v>
      </c>
      <c r="AD3" s="104"/>
      <c r="AE3" s="104"/>
      <c r="AF3" s="104"/>
    </row>
    <row r="4" spans="1:35" s="72" customFormat="1" ht="45.75" thickBot="1" x14ac:dyDescent="0.3">
      <c r="A4" s="73" t="s">
        <v>10</v>
      </c>
      <c r="B4" s="73" t="s">
        <v>11</v>
      </c>
      <c r="C4" s="73" t="s">
        <v>12</v>
      </c>
      <c r="D4" s="73" t="s">
        <v>13</v>
      </c>
      <c r="E4" s="78" t="s">
        <v>14</v>
      </c>
      <c r="F4" s="76" t="s">
        <v>15</v>
      </c>
      <c r="G4" s="77" t="s">
        <v>16</v>
      </c>
      <c r="H4" s="77" t="s">
        <v>17</v>
      </c>
      <c r="I4" s="77" t="s">
        <v>18</v>
      </c>
      <c r="J4" s="77" t="s">
        <v>19</v>
      </c>
      <c r="K4" s="76" t="s">
        <v>20</v>
      </c>
      <c r="L4" s="73" t="s">
        <v>21</v>
      </c>
      <c r="M4" s="73" t="s">
        <v>22</v>
      </c>
      <c r="N4" s="73" t="s">
        <v>23</v>
      </c>
      <c r="O4" s="73" t="s">
        <v>24</v>
      </c>
      <c r="P4" s="73" t="s">
        <v>25</v>
      </c>
      <c r="Q4" s="73" t="s">
        <v>26</v>
      </c>
      <c r="R4" s="73" t="s">
        <v>27</v>
      </c>
      <c r="S4" s="73" t="s">
        <v>28</v>
      </c>
      <c r="T4" s="73" t="s">
        <v>29</v>
      </c>
      <c r="U4" s="75" t="s">
        <v>30</v>
      </c>
      <c r="V4" s="73" t="s">
        <v>31</v>
      </c>
      <c r="W4" s="73" t="s">
        <v>32</v>
      </c>
      <c r="X4" s="73" t="s">
        <v>33</v>
      </c>
      <c r="Y4" s="73" t="s">
        <v>34</v>
      </c>
      <c r="Z4" s="73" t="s">
        <v>35</v>
      </c>
      <c r="AA4" s="73" t="s">
        <v>36</v>
      </c>
      <c r="AB4" s="73" t="s">
        <v>37</v>
      </c>
      <c r="AC4" s="74" t="s">
        <v>38</v>
      </c>
      <c r="AD4" s="73" t="s">
        <v>39</v>
      </c>
      <c r="AE4" s="73" t="s">
        <v>40</v>
      </c>
      <c r="AF4" s="73" t="s">
        <v>41</v>
      </c>
    </row>
    <row r="5" spans="1:35" x14ac:dyDescent="0.25">
      <c r="A5" s="68" t="s">
        <v>42</v>
      </c>
      <c r="B5" s="66" t="s">
        <v>43</v>
      </c>
      <c r="C5" s="66" t="s">
        <v>44</v>
      </c>
      <c r="D5" s="64">
        <v>5.3019186700000001</v>
      </c>
      <c r="E5" s="71">
        <v>0</v>
      </c>
      <c r="F5" s="71">
        <v>0</v>
      </c>
      <c r="G5" s="46">
        <v>0</v>
      </c>
      <c r="H5" s="46">
        <v>0</v>
      </c>
      <c r="I5" s="46">
        <v>0</v>
      </c>
      <c r="J5" s="46">
        <v>0</v>
      </c>
      <c r="K5" s="45">
        <v>0</v>
      </c>
      <c r="L5" s="43">
        <v>0</v>
      </c>
      <c r="M5" s="43">
        <v>7.3499499999999995E-2</v>
      </c>
      <c r="N5" s="43">
        <v>0.25727876</v>
      </c>
      <c r="O5" s="43">
        <v>3.5471940000000002</v>
      </c>
      <c r="P5" s="45">
        <v>3.8779722599999999</v>
      </c>
      <c r="Q5" s="43">
        <v>0.20314876000000023</v>
      </c>
      <c r="R5" s="43">
        <v>0.28014762999999998</v>
      </c>
      <c r="S5" s="43">
        <v>0.31402049999999998</v>
      </c>
      <c r="T5" s="43">
        <v>0.30145000999999999</v>
      </c>
      <c r="U5" s="45">
        <v>1.0987669000000004</v>
      </c>
      <c r="V5" s="43">
        <v>0</v>
      </c>
      <c r="W5" s="62">
        <v>0.32517951</v>
      </c>
      <c r="X5" s="62">
        <v>2.6509593099999997</v>
      </c>
      <c r="Y5" s="62">
        <v>2.6509593600000003</v>
      </c>
      <c r="Z5" s="43">
        <v>0</v>
      </c>
      <c r="AA5" s="43">
        <v>0</v>
      </c>
      <c r="AB5" s="63">
        <v>0.32517951</v>
      </c>
      <c r="AC5" s="44">
        <v>0.5</v>
      </c>
      <c r="AD5" s="62">
        <v>2.650959335</v>
      </c>
      <c r="AE5" s="62">
        <v>2.650959335</v>
      </c>
      <c r="AF5" s="42" t="s">
        <v>45</v>
      </c>
      <c r="AH5" s="3"/>
      <c r="AI5" s="3"/>
    </row>
    <row r="6" spans="1:35" x14ac:dyDescent="0.25">
      <c r="A6" s="68" t="s">
        <v>46</v>
      </c>
      <c r="B6" s="66" t="s">
        <v>43</v>
      </c>
      <c r="C6" s="66" t="s">
        <v>47</v>
      </c>
      <c r="D6" s="64">
        <v>0.78893533999999998</v>
      </c>
      <c r="E6" s="47">
        <v>0</v>
      </c>
      <c r="F6" s="45">
        <v>0</v>
      </c>
      <c r="G6" s="46">
        <v>0</v>
      </c>
      <c r="H6" s="46">
        <v>2.8124E-2</v>
      </c>
      <c r="I6" s="46">
        <v>0</v>
      </c>
      <c r="J6" s="46">
        <v>2.0800600000000002E-2</v>
      </c>
      <c r="K6" s="45">
        <v>4.8924600000000006E-2</v>
      </c>
      <c r="L6" s="43">
        <v>6.5057999999999991E-3</v>
      </c>
      <c r="M6" s="43">
        <v>8.7182400000000004E-3</v>
      </c>
      <c r="N6" s="43">
        <v>9.03756E-3</v>
      </c>
      <c r="O6" s="43">
        <v>9.2353310000000008E-2</v>
      </c>
      <c r="P6" s="45">
        <v>0.11661491000000002</v>
      </c>
      <c r="Q6" s="43">
        <v>2.3269929999999994E-2</v>
      </c>
      <c r="R6" s="43">
        <v>0.25330104000000003</v>
      </c>
      <c r="S6" s="43">
        <v>0.34847785999999997</v>
      </c>
      <c r="T6" s="43">
        <v>0</v>
      </c>
      <c r="U6" s="45">
        <v>0.62504883</v>
      </c>
      <c r="V6" s="43">
        <v>0</v>
      </c>
      <c r="W6" s="62">
        <v>8.7000000000000001E-5</v>
      </c>
      <c r="X6" s="62">
        <v>0.71696837000000002</v>
      </c>
      <c r="Y6" s="62">
        <v>7.3706969999999997E-2</v>
      </c>
      <c r="Z6" s="43">
        <v>0</v>
      </c>
      <c r="AA6" s="43">
        <v>0</v>
      </c>
      <c r="AB6" s="63">
        <v>8.7000000000000001E-5</v>
      </c>
      <c r="AC6" s="44">
        <v>9.4275954031904946E-2</v>
      </c>
      <c r="AD6" s="62">
        <v>7.4377631847985293E-2</v>
      </c>
      <c r="AE6" s="62">
        <v>0.71455770815201469</v>
      </c>
      <c r="AF6" s="42" t="s">
        <v>48</v>
      </c>
      <c r="AH6" s="3"/>
      <c r="AI6" s="3"/>
    </row>
    <row r="7" spans="1:35" x14ac:dyDescent="0.25">
      <c r="A7" s="68" t="s">
        <v>46</v>
      </c>
      <c r="B7" s="66" t="s">
        <v>43</v>
      </c>
      <c r="C7" s="66" t="s">
        <v>49</v>
      </c>
      <c r="D7" s="48">
        <v>5.3287500000000003</v>
      </c>
      <c r="E7" s="47">
        <v>0</v>
      </c>
      <c r="F7" s="45">
        <v>0</v>
      </c>
      <c r="G7" s="46">
        <v>0</v>
      </c>
      <c r="H7" s="46">
        <v>0</v>
      </c>
      <c r="I7" s="46">
        <v>1.0874999999999999</v>
      </c>
      <c r="J7" s="46">
        <v>0.96740000000000004</v>
      </c>
      <c r="K7" s="45">
        <v>2.0548999999999999</v>
      </c>
      <c r="L7" s="43">
        <v>0.22500000000000001</v>
      </c>
      <c r="M7" s="43">
        <v>1.48125</v>
      </c>
      <c r="N7" s="43">
        <v>1.3388500000000001</v>
      </c>
      <c r="O7" s="43">
        <v>0.1825</v>
      </c>
      <c r="P7" s="45">
        <v>3.2275999999999998</v>
      </c>
      <c r="Q7" s="43">
        <v>0</v>
      </c>
      <c r="R7" s="43">
        <v>4.6249999999999999E-2</v>
      </c>
      <c r="S7" s="43">
        <v>0</v>
      </c>
      <c r="T7" s="43">
        <v>0</v>
      </c>
      <c r="U7" s="45">
        <v>4.6249999999999999E-2</v>
      </c>
      <c r="V7" s="43">
        <v>0</v>
      </c>
      <c r="W7" s="43">
        <v>0</v>
      </c>
      <c r="X7" s="43">
        <v>5.3287500000000003</v>
      </c>
      <c r="Y7" s="43">
        <v>0</v>
      </c>
      <c r="Z7" s="43">
        <v>0</v>
      </c>
      <c r="AA7" s="43">
        <v>0</v>
      </c>
      <c r="AB7" s="45">
        <v>0</v>
      </c>
      <c r="AC7" s="44">
        <v>0</v>
      </c>
      <c r="AD7" s="43">
        <v>0</v>
      </c>
      <c r="AE7" s="43">
        <v>5.3287500000000003</v>
      </c>
      <c r="AF7" s="42" t="s">
        <v>50</v>
      </c>
      <c r="AH7" s="3"/>
      <c r="AI7" s="3"/>
    </row>
    <row r="8" spans="1:35" x14ac:dyDescent="0.25">
      <c r="A8" s="68" t="s">
        <v>46</v>
      </c>
      <c r="B8" s="66" t="s">
        <v>43</v>
      </c>
      <c r="C8" s="66" t="s">
        <v>51</v>
      </c>
      <c r="D8" s="58">
        <v>0</v>
      </c>
      <c r="E8" s="57">
        <v>0</v>
      </c>
      <c r="F8" s="55">
        <v>0</v>
      </c>
      <c r="G8" s="56">
        <v>0</v>
      </c>
      <c r="H8" s="56">
        <v>0</v>
      </c>
      <c r="I8" s="56">
        <v>0</v>
      </c>
      <c r="J8" s="56">
        <v>0</v>
      </c>
      <c r="K8" s="55">
        <v>0</v>
      </c>
      <c r="L8" s="53">
        <v>0</v>
      </c>
      <c r="M8" s="53">
        <v>0</v>
      </c>
      <c r="N8" s="53">
        <v>0</v>
      </c>
      <c r="O8" s="53">
        <v>0</v>
      </c>
      <c r="P8" s="55">
        <v>0</v>
      </c>
      <c r="Q8" s="53">
        <v>0</v>
      </c>
      <c r="R8" s="53">
        <v>0</v>
      </c>
      <c r="S8" s="53">
        <v>0</v>
      </c>
      <c r="T8" s="53">
        <v>0</v>
      </c>
      <c r="U8" s="55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5">
        <v>0</v>
      </c>
      <c r="AC8" s="54">
        <v>0</v>
      </c>
      <c r="AD8" s="53">
        <v>0</v>
      </c>
      <c r="AE8" s="53">
        <v>0</v>
      </c>
      <c r="AF8" s="52" t="s">
        <v>45</v>
      </c>
      <c r="AH8" s="3"/>
      <c r="AI8" s="3"/>
    </row>
    <row r="9" spans="1:35" x14ac:dyDescent="0.25">
      <c r="A9" s="68" t="s">
        <v>46</v>
      </c>
      <c r="B9" s="66" t="s">
        <v>43</v>
      </c>
      <c r="C9" s="66" t="s">
        <v>52</v>
      </c>
      <c r="D9" s="58">
        <v>0</v>
      </c>
      <c r="E9" s="57">
        <v>0</v>
      </c>
      <c r="F9" s="55">
        <v>0</v>
      </c>
      <c r="G9" s="56">
        <v>0</v>
      </c>
      <c r="H9" s="56">
        <v>0</v>
      </c>
      <c r="I9" s="56">
        <v>0</v>
      </c>
      <c r="J9" s="56">
        <v>0</v>
      </c>
      <c r="K9" s="55">
        <v>0</v>
      </c>
      <c r="L9" s="53">
        <v>0</v>
      </c>
      <c r="M9" s="53">
        <v>0</v>
      </c>
      <c r="N9" s="53">
        <v>0</v>
      </c>
      <c r="O9" s="53">
        <v>0</v>
      </c>
      <c r="P9" s="55">
        <v>0</v>
      </c>
      <c r="Q9" s="53">
        <v>0</v>
      </c>
      <c r="R9" s="53">
        <v>0</v>
      </c>
      <c r="S9" s="53">
        <v>0</v>
      </c>
      <c r="T9" s="53">
        <v>0</v>
      </c>
      <c r="U9" s="55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5">
        <v>0</v>
      </c>
      <c r="AC9" s="54">
        <v>0</v>
      </c>
      <c r="AD9" s="53">
        <v>0</v>
      </c>
      <c r="AE9" s="53">
        <v>0</v>
      </c>
      <c r="AF9" s="52" t="s">
        <v>45</v>
      </c>
      <c r="AH9" s="3"/>
      <c r="AI9" s="3"/>
    </row>
    <row r="10" spans="1:35" x14ac:dyDescent="0.25">
      <c r="A10" s="68" t="s">
        <v>46</v>
      </c>
      <c r="B10" s="66" t="s">
        <v>43</v>
      </c>
      <c r="C10" s="66" t="s">
        <v>53</v>
      </c>
      <c r="D10" s="48">
        <v>1.21307509</v>
      </c>
      <c r="E10" s="47">
        <v>0</v>
      </c>
      <c r="F10" s="45">
        <v>0</v>
      </c>
      <c r="G10" s="46">
        <v>0</v>
      </c>
      <c r="H10" s="46">
        <v>8.158689999999999E-2</v>
      </c>
      <c r="I10" s="46">
        <v>0.16659913000000001</v>
      </c>
      <c r="J10" s="46">
        <v>0</v>
      </c>
      <c r="K10" s="45">
        <v>0.24818603</v>
      </c>
      <c r="L10" s="43">
        <v>0.44582791999999999</v>
      </c>
      <c r="M10" s="43">
        <v>0</v>
      </c>
      <c r="N10" s="43">
        <v>0.45463113999999999</v>
      </c>
      <c r="O10" s="43">
        <v>0</v>
      </c>
      <c r="P10" s="45">
        <v>0.90045906000000009</v>
      </c>
      <c r="Q10" s="43">
        <v>0</v>
      </c>
      <c r="R10" s="43">
        <v>0</v>
      </c>
      <c r="S10" s="43">
        <v>6.4430000000000001E-2</v>
      </c>
      <c r="T10" s="43">
        <v>0</v>
      </c>
      <c r="U10" s="45">
        <v>6.4430000000000001E-2</v>
      </c>
      <c r="V10" s="43">
        <v>0</v>
      </c>
      <c r="W10" s="43">
        <v>0</v>
      </c>
      <c r="X10" s="43">
        <v>0.51127471000000002</v>
      </c>
      <c r="Y10" s="43">
        <v>0.70180038</v>
      </c>
      <c r="Z10" s="43">
        <v>0</v>
      </c>
      <c r="AA10" s="43">
        <v>0</v>
      </c>
      <c r="AB10" s="45">
        <v>0</v>
      </c>
      <c r="AC10" s="44">
        <v>0.57853003971914052</v>
      </c>
      <c r="AD10" s="43">
        <v>0.70180038</v>
      </c>
      <c r="AE10" s="43">
        <v>0.51127471000000013</v>
      </c>
      <c r="AF10" s="42" t="s">
        <v>54</v>
      </c>
      <c r="AH10" s="3"/>
      <c r="AI10" s="3"/>
    </row>
    <row r="11" spans="1:35" x14ac:dyDescent="0.25">
      <c r="A11" s="68" t="s">
        <v>46</v>
      </c>
      <c r="B11" s="66" t="s">
        <v>55</v>
      </c>
      <c r="C11" s="66" t="s">
        <v>56</v>
      </c>
      <c r="D11" s="48">
        <v>0.10053167000000002</v>
      </c>
      <c r="E11" s="47">
        <v>0</v>
      </c>
      <c r="F11" s="45">
        <v>0</v>
      </c>
      <c r="G11" s="46">
        <v>0</v>
      </c>
      <c r="H11" s="46">
        <v>0</v>
      </c>
      <c r="I11" s="46">
        <v>0</v>
      </c>
      <c r="J11" s="46">
        <v>0</v>
      </c>
      <c r="K11" s="45">
        <v>0</v>
      </c>
      <c r="L11" s="43">
        <v>0</v>
      </c>
      <c r="M11" s="43">
        <v>0</v>
      </c>
      <c r="N11" s="43">
        <v>0</v>
      </c>
      <c r="O11" s="43">
        <v>0</v>
      </c>
      <c r="P11" s="45">
        <v>0</v>
      </c>
      <c r="Q11" s="43">
        <v>0</v>
      </c>
      <c r="R11" s="43">
        <v>0</v>
      </c>
      <c r="S11" s="43">
        <v>0.10053167</v>
      </c>
      <c r="T11" s="43">
        <v>0</v>
      </c>
      <c r="U11" s="45">
        <v>0.10053167</v>
      </c>
      <c r="V11" s="43">
        <v>0</v>
      </c>
      <c r="W11" s="43">
        <v>0</v>
      </c>
      <c r="X11" s="43">
        <v>0.10053167</v>
      </c>
      <c r="Y11" s="43">
        <v>0</v>
      </c>
      <c r="Z11" s="43">
        <v>0</v>
      </c>
      <c r="AA11" s="43">
        <v>0</v>
      </c>
      <c r="AB11" s="45">
        <v>0</v>
      </c>
      <c r="AC11" s="44">
        <v>0</v>
      </c>
      <c r="AD11" s="43">
        <v>0</v>
      </c>
      <c r="AE11" s="43">
        <v>0.10053167000000002</v>
      </c>
      <c r="AF11" s="42" t="s">
        <v>57</v>
      </c>
      <c r="AH11" s="3"/>
      <c r="AI11" s="3"/>
    </row>
    <row r="12" spans="1:35" x14ac:dyDescent="0.25">
      <c r="A12" s="68" t="s">
        <v>58</v>
      </c>
      <c r="B12" s="66" t="s">
        <v>43</v>
      </c>
      <c r="C12" s="66" t="s">
        <v>59</v>
      </c>
      <c r="D12" s="48">
        <v>3.9999989999999999</v>
      </c>
      <c r="E12" s="47">
        <v>0</v>
      </c>
      <c r="F12" s="45">
        <v>3.9999989999999999</v>
      </c>
      <c r="G12" s="46">
        <v>0</v>
      </c>
      <c r="H12" s="46">
        <v>0</v>
      </c>
      <c r="I12" s="46">
        <v>0</v>
      </c>
      <c r="J12" s="46">
        <v>0</v>
      </c>
      <c r="K12" s="45">
        <v>0</v>
      </c>
      <c r="L12" s="43">
        <v>0</v>
      </c>
      <c r="M12" s="43">
        <v>0</v>
      </c>
      <c r="N12" s="43">
        <v>0</v>
      </c>
      <c r="O12" s="43">
        <v>0</v>
      </c>
      <c r="P12" s="45">
        <v>0</v>
      </c>
      <c r="Q12" s="43">
        <v>0</v>
      </c>
      <c r="R12" s="43">
        <v>0</v>
      </c>
      <c r="S12" s="43">
        <v>0</v>
      </c>
      <c r="T12" s="43">
        <v>0</v>
      </c>
      <c r="U12" s="45">
        <v>0</v>
      </c>
      <c r="V12" s="43">
        <v>0</v>
      </c>
      <c r="W12" s="43">
        <v>0</v>
      </c>
      <c r="X12" s="43">
        <v>1.9999994999999999</v>
      </c>
      <c r="Y12" s="43">
        <v>1.9999994999999999</v>
      </c>
      <c r="Z12" s="43">
        <v>0</v>
      </c>
      <c r="AA12" s="43">
        <v>0</v>
      </c>
      <c r="AB12" s="45">
        <v>0</v>
      </c>
      <c r="AC12" s="44">
        <v>0.5</v>
      </c>
      <c r="AD12" s="43">
        <v>1.9999994999999999</v>
      </c>
      <c r="AE12" s="43">
        <v>1.9999994999999999</v>
      </c>
      <c r="AF12" s="42" t="s">
        <v>45</v>
      </c>
      <c r="AH12" s="3"/>
      <c r="AI12" s="3"/>
    </row>
    <row r="13" spans="1:35" x14ac:dyDescent="0.25">
      <c r="A13" s="68" t="s">
        <v>60</v>
      </c>
      <c r="B13" s="66" t="s">
        <v>43</v>
      </c>
      <c r="C13" s="66" t="s">
        <v>61</v>
      </c>
      <c r="D13" s="48">
        <v>7.0768624600000001</v>
      </c>
      <c r="E13" s="47">
        <v>0</v>
      </c>
      <c r="F13" s="45">
        <v>0</v>
      </c>
      <c r="G13" s="46">
        <v>0</v>
      </c>
      <c r="H13" s="46">
        <v>8.3292610000000003E-2</v>
      </c>
      <c r="I13" s="46">
        <v>0.13756526999999999</v>
      </c>
      <c r="J13" s="46">
        <v>0.52200566000000004</v>
      </c>
      <c r="K13" s="45">
        <v>0.74286353999999999</v>
      </c>
      <c r="L13" s="43">
        <v>0.15325372999999998</v>
      </c>
      <c r="M13" s="43">
        <v>5.2027679999999993E-2</v>
      </c>
      <c r="N13" s="43">
        <v>0.92775391000000018</v>
      </c>
      <c r="O13" s="43">
        <v>0.75510098000000003</v>
      </c>
      <c r="P13" s="45">
        <v>1.8881363</v>
      </c>
      <c r="Q13" s="43">
        <v>0.43346113999999969</v>
      </c>
      <c r="R13" s="43">
        <v>1.7258756300000007</v>
      </c>
      <c r="S13" s="43">
        <v>2.0668358899999997</v>
      </c>
      <c r="T13" s="43">
        <v>0.14985172000000002</v>
      </c>
      <c r="U13" s="45">
        <v>4.3760243799999996</v>
      </c>
      <c r="V13" s="43">
        <v>0</v>
      </c>
      <c r="W13" s="62">
        <v>7.4336090000000007E-2</v>
      </c>
      <c r="X13" s="62">
        <v>7.0813603099999991</v>
      </c>
      <c r="Y13" s="43">
        <v>0</v>
      </c>
      <c r="Z13" s="43">
        <v>0</v>
      </c>
      <c r="AA13" s="43">
        <v>0</v>
      </c>
      <c r="AB13" s="63">
        <v>7.4336090000000007E-2</v>
      </c>
      <c r="AC13" s="44">
        <v>0</v>
      </c>
      <c r="AD13" s="43">
        <v>0</v>
      </c>
      <c r="AE13" s="43">
        <v>7.0768624600000001</v>
      </c>
      <c r="AF13" s="42" t="s">
        <v>50</v>
      </c>
      <c r="AH13" s="3"/>
      <c r="AI13" s="3"/>
    </row>
    <row r="14" spans="1:35" x14ac:dyDescent="0.25">
      <c r="A14" s="70" t="s">
        <v>62</v>
      </c>
      <c r="B14" s="66" t="s">
        <v>55</v>
      </c>
      <c r="C14" s="66" t="s">
        <v>63</v>
      </c>
      <c r="D14" s="64">
        <v>13.481436380000002</v>
      </c>
      <c r="E14" s="47">
        <v>0</v>
      </c>
      <c r="F14" s="45">
        <v>0.15652851999999998</v>
      </c>
      <c r="G14" s="46">
        <v>0.93770699999999996</v>
      </c>
      <c r="H14" s="46">
        <v>0.17602799999999999</v>
      </c>
      <c r="I14" s="46">
        <v>0.16865890999999991</v>
      </c>
      <c r="J14" s="46">
        <v>0.62298744999999967</v>
      </c>
      <c r="K14" s="45">
        <v>1.9053813599999996</v>
      </c>
      <c r="L14" s="43">
        <v>0.11755234000000006</v>
      </c>
      <c r="M14" s="43">
        <v>0.91406551000000003</v>
      </c>
      <c r="N14" s="43">
        <v>1.9189028300000002</v>
      </c>
      <c r="O14" s="43">
        <v>0.73945318999999998</v>
      </c>
      <c r="P14" s="45">
        <v>3.6899738700000002</v>
      </c>
      <c r="Q14" s="43">
        <v>0.61910184000000079</v>
      </c>
      <c r="R14" s="43">
        <v>1.2977548900000002</v>
      </c>
      <c r="S14" s="43">
        <v>0.86487209999999992</v>
      </c>
      <c r="T14" s="43">
        <v>0.54222608000000005</v>
      </c>
      <c r="U14" s="45">
        <v>3.3239549100000012</v>
      </c>
      <c r="V14" s="43">
        <v>0.93093276999999985</v>
      </c>
      <c r="W14" s="62">
        <v>1.1075401899999999</v>
      </c>
      <c r="X14" s="62">
        <v>1.7321659500000002</v>
      </c>
      <c r="Y14" s="62">
        <v>9.3821456699999999</v>
      </c>
      <c r="Z14" s="62">
        <v>1.3601834900000001</v>
      </c>
      <c r="AA14" s="43">
        <v>1.00694127</v>
      </c>
      <c r="AB14" s="63">
        <v>4.4055977200000003</v>
      </c>
      <c r="AC14" s="44">
        <v>0.86052821035455718</v>
      </c>
      <c r="AD14" s="62">
        <v>11.601156321090221</v>
      </c>
      <c r="AE14" s="62">
        <v>1.8802800589097795</v>
      </c>
      <c r="AF14" s="42" t="s">
        <v>64</v>
      </c>
      <c r="AH14" s="3"/>
      <c r="AI14" s="3"/>
    </row>
    <row r="15" spans="1:35" x14ac:dyDescent="0.25">
      <c r="A15" s="70" t="s">
        <v>62</v>
      </c>
      <c r="B15" s="66" t="s">
        <v>55</v>
      </c>
      <c r="C15" s="66" t="s">
        <v>65</v>
      </c>
      <c r="D15" s="48">
        <v>2.0663544300000001</v>
      </c>
      <c r="E15" s="47">
        <v>0</v>
      </c>
      <c r="F15" s="45">
        <v>0</v>
      </c>
      <c r="G15" s="46">
        <v>0</v>
      </c>
      <c r="H15" s="46">
        <v>0</v>
      </c>
      <c r="I15" s="46">
        <v>3.09375E-2</v>
      </c>
      <c r="J15" s="46">
        <v>0.31719000000000003</v>
      </c>
      <c r="K15" s="45">
        <v>0.34812749999999998</v>
      </c>
      <c r="L15" s="43">
        <v>0</v>
      </c>
      <c r="M15" s="43">
        <v>0.56447250000000004</v>
      </c>
      <c r="N15" s="43">
        <v>5.7062500000000002E-2</v>
      </c>
      <c r="O15" s="43">
        <v>0</v>
      </c>
      <c r="P15" s="45">
        <v>0.62153499999999995</v>
      </c>
      <c r="Q15" s="43">
        <v>0</v>
      </c>
      <c r="R15" s="43">
        <v>0.25860100000000003</v>
      </c>
      <c r="S15" s="43">
        <v>0</v>
      </c>
      <c r="T15" s="43">
        <v>0.40402493</v>
      </c>
      <c r="U15" s="45">
        <v>0.66262592999999992</v>
      </c>
      <c r="V15" s="43">
        <v>0</v>
      </c>
      <c r="W15" s="62">
        <v>0.11514347</v>
      </c>
      <c r="X15" s="62">
        <v>0.19201471000000001</v>
      </c>
      <c r="Y15" s="62">
        <v>1.55541719</v>
      </c>
      <c r="Z15" s="43">
        <v>0.14468900000000001</v>
      </c>
      <c r="AA15" s="62">
        <v>0.17423353</v>
      </c>
      <c r="AB15" s="63">
        <v>0.43406600000000001</v>
      </c>
      <c r="AC15" s="44">
        <v>0.9</v>
      </c>
      <c r="AD15" s="43">
        <v>1.8597189870000002</v>
      </c>
      <c r="AE15" s="43">
        <v>0.20663544299999997</v>
      </c>
      <c r="AF15" s="42" t="s">
        <v>66</v>
      </c>
      <c r="AH15" s="3"/>
      <c r="AI15" s="3"/>
    </row>
    <row r="16" spans="1:35" x14ac:dyDescent="0.25">
      <c r="A16" s="70" t="s">
        <v>62</v>
      </c>
      <c r="B16" s="66" t="s">
        <v>55</v>
      </c>
      <c r="C16" s="66" t="s">
        <v>67</v>
      </c>
      <c r="D16" s="58">
        <v>0</v>
      </c>
      <c r="E16" s="57">
        <v>0</v>
      </c>
      <c r="F16" s="55">
        <v>0</v>
      </c>
      <c r="G16" s="56">
        <v>0</v>
      </c>
      <c r="H16" s="56">
        <v>0</v>
      </c>
      <c r="I16" s="56">
        <v>0</v>
      </c>
      <c r="J16" s="56">
        <v>0</v>
      </c>
      <c r="K16" s="55">
        <v>0</v>
      </c>
      <c r="L16" s="53">
        <v>0</v>
      </c>
      <c r="M16" s="53">
        <v>0</v>
      </c>
      <c r="N16" s="53">
        <v>0</v>
      </c>
      <c r="O16" s="53">
        <v>0</v>
      </c>
      <c r="P16" s="55">
        <v>0</v>
      </c>
      <c r="Q16" s="53">
        <v>0</v>
      </c>
      <c r="R16" s="53">
        <v>0</v>
      </c>
      <c r="S16" s="53">
        <v>0</v>
      </c>
      <c r="T16" s="53">
        <v>0</v>
      </c>
      <c r="U16" s="55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5">
        <v>0</v>
      </c>
      <c r="AC16" s="54">
        <v>0</v>
      </c>
      <c r="AD16" s="53">
        <v>0</v>
      </c>
      <c r="AE16" s="53">
        <v>0</v>
      </c>
      <c r="AF16" s="52" t="s">
        <v>66</v>
      </c>
      <c r="AH16" s="3"/>
      <c r="AI16" s="3"/>
    </row>
    <row r="17" spans="1:35" x14ac:dyDescent="0.25">
      <c r="A17" s="70" t="s">
        <v>62</v>
      </c>
      <c r="B17" s="66" t="s">
        <v>68</v>
      </c>
      <c r="C17" s="66" t="s">
        <v>69</v>
      </c>
      <c r="D17" s="48">
        <v>0.14222883000000003</v>
      </c>
      <c r="E17" s="47">
        <v>0</v>
      </c>
      <c r="F17" s="45">
        <v>0</v>
      </c>
      <c r="G17" s="46">
        <v>0</v>
      </c>
      <c r="H17" s="46">
        <v>0</v>
      </c>
      <c r="I17" s="46">
        <v>0</v>
      </c>
      <c r="J17" s="46">
        <v>1.7970760000000002E-2</v>
      </c>
      <c r="K17" s="45">
        <v>1.7970760000000002E-2</v>
      </c>
      <c r="L17" s="43">
        <v>8.0059999999999992E-3</v>
      </c>
      <c r="M17" s="43">
        <v>1.7167000000000002E-2</v>
      </c>
      <c r="N17" s="43">
        <v>1.7892000000000002E-2</v>
      </c>
      <c r="O17" s="43">
        <v>5.3187499999999997E-3</v>
      </c>
      <c r="P17" s="45">
        <v>4.8383750000000003E-2</v>
      </c>
      <c r="Q17" s="43">
        <v>2.1786750000000001E-2</v>
      </c>
      <c r="R17" s="43">
        <v>2.8917000000000002E-2</v>
      </c>
      <c r="S17" s="43">
        <v>2.517057E-2</v>
      </c>
      <c r="T17" s="43">
        <v>0</v>
      </c>
      <c r="U17" s="45">
        <v>7.5874320000000009E-2</v>
      </c>
      <c r="V17" s="43">
        <v>0</v>
      </c>
      <c r="W17" s="43">
        <v>0</v>
      </c>
      <c r="X17" s="43">
        <v>0.14222883000000003</v>
      </c>
      <c r="Y17" s="43">
        <v>0</v>
      </c>
      <c r="Z17" s="43">
        <v>0</v>
      </c>
      <c r="AA17" s="43">
        <v>0</v>
      </c>
      <c r="AB17" s="45">
        <v>0</v>
      </c>
      <c r="AC17" s="44">
        <v>0</v>
      </c>
      <c r="AD17" s="43">
        <v>0</v>
      </c>
      <c r="AE17" s="43">
        <v>0.14222883000000003</v>
      </c>
      <c r="AF17" s="42" t="s">
        <v>70</v>
      </c>
      <c r="AH17" s="3"/>
      <c r="AI17" s="3"/>
    </row>
    <row r="18" spans="1:35" x14ac:dyDescent="0.25">
      <c r="A18" s="68" t="s">
        <v>71</v>
      </c>
      <c r="B18" s="66" t="s">
        <v>43</v>
      </c>
      <c r="C18" s="66" t="s">
        <v>72</v>
      </c>
      <c r="D18" s="48">
        <v>0.84777544999999987</v>
      </c>
      <c r="E18" s="47">
        <v>0</v>
      </c>
      <c r="F18" s="45">
        <v>0</v>
      </c>
      <c r="G18" s="46">
        <v>3.2337480000000002E-2</v>
      </c>
      <c r="H18" s="46">
        <v>5.2164839999999997E-2</v>
      </c>
      <c r="I18" s="46">
        <v>4.9104419999999996E-2</v>
      </c>
      <c r="J18" s="46">
        <v>6.5590479999999979E-2</v>
      </c>
      <c r="K18" s="45">
        <v>0.19919722000000001</v>
      </c>
      <c r="L18" s="43">
        <v>0</v>
      </c>
      <c r="M18" s="43">
        <v>7.5829599999999997E-3</v>
      </c>
      <c r="N18" s="43">
        <v>5.4813010000000002E-2</v>
      </c>
      <c r="O18" s="43">
        <v>0.12400366</v>
      </c>
      <c r="P18" s="45">
        <v>0.18639963000000001</v>
      </c>
      <c r="Q18" s="43">
        <v>8.549588000000001E-2</v>
      </c>
      <c r="R18" s="43">
        <v>0.15305691000000005</v>
      </c>
      <c r="S18" s="43">
        <v>0.16402920999999995</v>
      </c>
      <c r="T18" s="43">
        <v>5.9596600000000007E-2</v>
      </c>
      <c r="U18" s="45">
        <v>0.46217859999999999</v>
      </c>
      <c r="V18" s="43">
        <v>0</v>
      </c>
      <c r="W18" s="43">
        <v>0</v>
      </c>
      <c r="X18" s="43">
        <v>0.55944974000000003</v>
      </c>
      <c r="Y18" s="43">
        <v>0.28832570999999996</v>
      </c>
      <c r="Z18" s="43">
        <v>0</v>
      </c>
      <c r="AA18" s="43">
        <v>0</v>
      </c>
      <c r="AB18" s="45">
        <v>0</v>
      </c>
      <c r="AC18" s="44">
        <v>0.32073950546312541</v>
      </c>
      <c r="AD18" s="43">
        <v>0.27191507857677855</v>
      </c>
      <c r="AE18" s="43">
        <v>0.57586037142322133</v>
      </c>
      <c r="AF18" s="42" t="s">
        <v>48</v>
      </c>
      <c r="AH18" s="3"/>
      <c r="AI18" s="3"/>
    </row>
    <row r="19" spans="1:35" x14ac:dyDescent="0.25">
      <c r="A19" s="68" t="s">
        <v>73</v>
      </c>
      <c r="B19" s="66" t="s">
        <v>74</v>
      </c>
      <c r="C19" s="66" t="s">
        <v>75</v>
      </c>
      <c r="D19" s="48">
        <v>52.860688109999998</v>
      </c>
      <c r="E19" s="47">
        <v>0</v>
      </c>
      <c r="F19" s="45">
        <v>50.981635490000002</v>
      </c>
      <c r="G19" s="46">
        <v>0</v>
      </c>
      <c r="H19" s="46">
        <v>0</v>
      </c>
      <c r="I19" s="46">
        <v>1.8790526200000002</v>
      </c>
      <c r="J19" s="46">
        <v>2.7939677238464356E-15</v>
      </c>
      <c r="K19" s="45">
        <v>1.8790526200000028</v>
      </c>
      <c r="L19" s="43">
        <v>0</v>
      </c>
      <c r="M19" s="43">
        <v>0</v>
      </c>
      <c r="N19" s="43">
        <v>0</v>
      </c>
      <c r="O19" s="43">
        <v>0</v>
      </c>
      <c r="P19" s="45">
        <v>0</v>
      </c>
      <c r="Q19" s="43">
        <v>0</v>
      </c>
      <c r="R19" s="43">
        <v>0</v>
      </c>
      <c r="S19" s="43">
        <v>0</v>
      </c>
      <c r="T19" s="43">
        <v>0</v>
      </c>
      <c r="U19" s="45">
        <v>0</v>
      </c>
      <c r="V19" s="43">
        <v>0</v>
      </c>
      <c r="W19" s="43">
        <v>0</v>
      </c>
      <c r="X19" s="43">
        <v>20.422185760000005</v>
      </c>
      <c r="Y19" s="43">
        <v>32.43850235</v>
      </c>
      <c r="Z19" s="43">
        <v>0</v>
      </c>
      <c r="AA19" s="43">
        <v>0</v>
      </c>
      <c r="AB19" s="45">
        <v>0</v>
      </c>
      <c r="AC19" s="44">
        <v>0.61366023617583965</v>
      </c>
      <c r="AD19" s="43">
        <v>32.43850235</v>
      </c>
      <c r="AE19" s="43">
        <v>20.422185760000001</v>
      </c>
      <c r="AF19" s="42" t="s">
        <v>54</v>
      </c>
      <c r="AH19" s="3"/>
      <c r="AI19" s="3"/>
    </row>
    <row r="20" spans="1:35" x14ac:dyDescent="0.25">
      <c r="A20" s="68" t="s">
        <v>73</v>
      </c>
      <c r="B20" s="66" t="s">
        <v>74</v>
      </c>
      <c r="C20" s="66" t="s">
        <v>76</v>
      </c>
      <c r="D20" s="64">
        <v>15.47017116</v>
      </c>
      <c r="E20" s="47">
        <v>0</v>
      </c>
      <c r="F20" s="45">
        <v>5.88517256</v>
      </c>
      <c r="G20" s="46">
        <v>0</v>
      </c>
      <c r="H20" s="46">
        <v>0</v>
      </c>
      <c r="I20" s="46">
        <v>0</v>
      </c>
      <c r="J20" s="46">
        <v>0.33750900000000095</v>
      </c>
      <c r="K20" s="45">
        <v>0.33750900000000095</v>
      </c>
      <c r="L20" s="43">
        <v>1.9215411899999999</v>
      </c>
      <c r="M20" s="43">
        <v>0</v>
      </c>
      <c r="N20" s="43">
        <v>-6.4290009999999995E-2</v>
      </c>
      <c r="O20" s="43">
        <v>-0.17324929</v>
      </c>
      <c r="P20" s="45">
        <v>1.68400189</v>
      </c>
      <c r="Q20" s="43">
        <v>-0.30414778999999997</v>
      </c>
      <c r="R20" s="43">
        <v>-5.8027499999999997E-3</v>
      </c>
      <c r="S20" s="43">
        <v>-0.25256103000000002</v>
      </c>
      <c r="T20" s="43">
        <v>1.03498252</v>
      </c>
      <c r="U20" s="45">
        <v>0.47247095000000006</v>
      </c>
      <c r="V20" s="43">
        <v>6.5833750000000002</v>
      </c>
      <c r="W20" s="62">
        <v>8.8718749999999999E-2</v>
      </c>
      <c r="X20" s="62">
        <v>9.1131240899999995</v>
      </c>
      <c r="Y20" s="62">
        <v>5.9381240599999998</v>
      </c>
      <c r="Z20" s="62">
        <v>0.41892301000000398</v>
      </c>
      <c r="AA20" s="43">
        <v>0</v>
      </c>
      <c r="AB20" s="63">
        <v>7.0910167600000031</v>
      </c>
      <c r="AC20" s="44">
        <v>0.39724330900897004</v>
      </c>
      <c r="AD20" s="62">
        <v>6.145421982533537</v>
      </c>
      <c r="AE20" s="62">
        <v>9.3247491774664635</v>
      </c>
      <c r="AF20" s="42" t="s">
        <v>48</v>
      </c>
      <c r="AH20" s="3"/>
      <c r="AI20" s="3"/>
    </row>
    <row r="21" spans="1:35" x14ac:dyDescent="0.25">
      <c r="A21" s="68" t="s">
        <v>73</v>
      </c>
      <c r="B21" s="66" t="s">
        <v>74</v>
      </c>
      <c r="C21" s="66" t="s">
        <v>77</v>
      </c>
      <c r="D21" s="48">
        <v>1.5118384500000002</v>
      </c>
      <c r="E21" s="47">
        <v>0</v>
      </c>
      <c r="F21" s="45">
        <v>0.95440164999999999</v>
      </c>
      <c r="G21" s="46">
        <v>0</v>
      </c>
      <c r="H21" s="46">
        <v>9.0926899999999991E-2</v>
      </c>
      <c r="I21" s="46">
        <v>5.0599669999999999E-2</v>
      </c>
      <c r="J21" s="46">
        <v>6.640167000000001E-2</v>
      </c>
      <c r="K21" s="45">
        <v>0.20792823999999999</v>
      </c>
      <c r="L21" s="43">
        <v>0</v>
      </c>
      <c r="M21" s="43">
        <v>5.7276199999999999E-2</v>
      </c>
      <c r="N21" s="43">
        <v>7.2632199999999994E-2</v>
      </c>
      <c r="O21" s="43">
        <v>5.809969999999999E-2</v>
      </c>
      <c r="P21" s="45">
        <v>0.18800809999999998</v>
      </c>
      <c r="Q21" s="43">
        <v>2.6585699999999952E-2</v>
      </c>
      <c r="R21" s="43">
        <v>0.11137873000000001</v>
      </c>
      <c r="S21" s="43">
        <v>2.3536029999999999E-2</v>
      </c>
      <c r="T21" s="43">
        <v>0</v>
      </c>
      <c r="U21" s="45">
        <v>0.16150045999999996</v>
      </c>
      <c r="V21" s="43">
        <v>0</v>
      </c>
      <c r="W21" s="62">
        <v>1.310802E-2</v>
      </c>
      <c r="X21" s="62">
        <v>0.76697110000000002</v>
      </c>
      <c r="Y21" s="62">
        <v>0.75797537000000004</v>
      </c>
      <c r="Z21" s="43">
        <v>0</v>
      </c>
      <c r="AA21" s="43">
        <v>0</v>
      </c>
      <c r="AB21" s="63">
        <v>1.310802E-2</v>
      </c>
      <c r="AC21" s="44">
        <v>0.50000000330723171</v>
      </c>
      <c r="AD21" s="43">
        <v>0.75591922000000022</v>
      </c>
      <c r="AE21" s="43">
        <v>0.75591922999999994</v>
      </c>
      <c r="AF21" s="42" t="s">
        <v>45</v>
      </c>
      <c r="AH21" s="3"/>
      <c r="AI21" s="3"/>
    </row>
    <row r="22" spans="1:35" x14ac:dyDescent="0.25">
      <c r="A22" s="68" t="s">
        <v>73</v>
      </c>
      <c r="B22" s="66" t="s">
        <v>78</v>
      </c>
      <c r="C22" s="66" t="s">
        <v>79</v>
      </c>
      <c r="D22" s="48">
        <v>2.2739418300000001</v>
      </c>
      <c r="E22" s="47">
        <v>0</v>
      </c>
      <c r="F22" s="45">
        <v>0</v>
      </c>
      <c r="G22" s="46">
        <v>0</v>
      </c>
      <c r="H22" s="46">
        <v>8.0750000000000006E-3</v>
      </c>
      <c r="I22" s="46">
        <v>5.9001720000000001E-2</v>
      </c>
      <c r="J22" s="46">
        <v>8.6588930000000022E-2</v>
      </c>
      <c r="K22" s="45">
        <v>0.15366565000000001</v>
      </c>
      <c r="L22" s="43">
        <v>5.312538E-2</v>
      </c>
      <c r="M22" s="43">
        <v>4.575000000000007E-3</v>
      </c>
      <c r="N22" s="43">
        <v>0.21767760999999999</v>
      </c>
      <c r="O22" s="43">
        <v>0.75067108999999999</v>
      </c>
      <c r="P22" s="45">
        <v>1.0260490799999999</v>
      </c>
      <c r="Q22" s="43">
        <v>0.33540478999999979</v>
      </c>
      <c r="R22" s="43">
        <v>0.33498382999999998</v>
      </c>
      <c r="S22" s="43">
        <v>0.50538348</v>
      </c>
      <c r="T22" s="43">
        <v>0</v>
      </c>
      <c r="U22" s="45">
        <v>1.1757720999999999</v>
      </c>
      <c r="V22" s="43">
        <v>-8.1545000000000006E-2</v>
      </c>
      <c r="W22" s="43">
        <v>0</v>
      </c>
      <c r="X22" s="43">
        <v>2.2739418300000001</v>
      </c>
      <c r="Y22" s="62">
        <v>2.1827872842550278E-17</v>
      </c>
      <c r="Z22" s="43">
        <v>0</v>
      </c>
      <c r="AA22" s="43">
        <v>0</v>
      </c>
      <c r="AB22" s="45">
        <v>-8.1545000000000006E-2</v>
      </c>
      <c r="AC22" s="44">
        <v>3.9640147669654367E-18</v>
      </c>
      <c r="AD22" s="43">
        <v>9.0139389933404105E-18</v>
      </c>
      <c r="AE22" s="43">
        <v>2.2739418300000001</v>
      </c>
      <c r="AF22" s="42" t="s">
        <v>50</v>
      </c>
      <c r="AH22" s="3"/>
      <c r="AI22" s="3"/>
    </row>
    <row r="23" spans="1:35" x14ac:dyDescent="0.25">
      <c r="A23" s="68" t="s">
        <v>73</v>
      </c>
      <c r="B23" s="66" t="s">
        <v>78</v>
      </c>
      <c r="C23" s="66" t="s">
        <v>80</v>
      </c>
      <c r="D23" s="64">
        <v>2.5737220999999999</v>
      </c>
      <c r="E23" s="47">
        <v>0</v>
      </c>
      <c r="F23" s="45">
        <v>2.855566E-2</v>
      </c>
      <c r="G23" s="46">
        <v>0</v>
      </c>
      <c r="H23" s="46">
        <v>0</v>
      </c>
      <c r="I23" s="46">
        <v>0.36739245000000004</v>
      </c>
      <c r="J23" s="46">
        <v>0.53192411000000006</v>
      </c>
      <c r="K23" s="45">
        <v>0.89931656000000004</v>
      </c>
      <c r="L23" s="43">
        <v>0</v>
      </c>
      <c r="M23" s="43">
        <v>3.6648460000000001E-2</v>
      </c>
      <c r="N23" s="43">
        <v>0.29172996000000001</v>
      </c>
      <c r="O23" s="43">
        <v>0.28209246000000004</v>
      </c>
      <c r="P23" s="45">
        <v>0.61047088000000016</v>
      </c>
      <c r="Q23" s="43">
        <v>0.26171770000000016</v>
      </c>
      <c r="R23" s="43">
        <v>0.12273872</v>
      </c>
      <c r="S23" s="43">
        <v>0.65450108000000007</v>
      </c>
      <c r="T23" s="43">
        <v>-3.9047800000000005E-3</v>
      </c>
      <c r="U23" s="45">
        <v>1.0350527200000001</v>
      </c>
      <c r="V23" s="43">
        <v>0</v>
      </c>
      <c r="W23" s="62">
        <v>0</v>
      </c>
      <c r="X23" s="43">
        <v>2.5733958200000004</v>
      </c>
      <c r="Y23" s="43">
        <v>0</v>
      </c>
      <c r="Z23" s="43">
        <v>0</v>
      </c>
      <c r="AA23" s="62">
        <v>3.2627999999999997E-4</v>
      </c>
      <c r="AB23" s="63">
        <v>3.2627999999999997E-4</v>
      </c>
      <c r="AC23" s="44">
        <v>2.4253192047278088E-18</v>
      </c>
      <c r="AD23" s="62">
        <v>6.2420976367623867E-18</v>
      </c>
      <c r="AE23" s="62">
        <v>2.5737220999999999</v>
      </c>
      <c r="AF23" s="42" t="s">
        <v>50</v>
      </c>
      <c r="AH23" s="3"/>
      <c r="AI23" s="3"/>
    </row>
    <row r="24" spans="1:35" x14ac:dyDescent="0.25">
      <c r="A24" s="68" t="s">
        <v>73</v>
      </c>
      <c r="B24" s="66" t="s">
        <v>78</v>
      </c>
      <c r="C24" s="66" t="s">
        <v>81</v>
      </c>
      <c r="D24" s="48">
        <v>0.80188408999999994</v>
      </c>
      <c r="E24" s="47">
        <v>0</v>
      </c>
      <c r="F24" s="45">
        <v>0</v>
      </c>
      <c r="G24" s="46">
        <v>0</v>
      </c>
      <c r="H24" s="46">
        <v>0</v>
      </c>
      <c r="I24" s="46">
        <v>0.15132224</v>
      </c>
      <c r="J24" s="46">
        <v>8.622729000000004E-2</v>
      </c>
      <c r="K24" s="45">
        <v>0.23754953000000004</v>
      </c>
      <c r="L24" s="43">
        <v>8.7326799999999996E-3</v>
      </c>
      <c r="M24" s="43">
        <v>0</v>
      </c>
      <c r="N24" s="43">
        <v>2.1050000000000001E-3</v>
      </c>
      <c r="O24" s="43">
        <v>0.21385219999999996</v>
      </c>
      <c r="P24" s="45">
        <v>0.22468987999999995</v>
      </c>
      <c r="Q24" s="43">
        <v>8.7513170000000098E-2</v>
      </c>
      <c r="R24" s="43">
        <v>0.11272448000000002</v>
      </c>
      <c r="S24" s="43">
        <v>0.13940703000000002</v>
      </c>
      <c r="T24" s="43">
        <v>0</v>
      </c>
      <c r="U24" s="45">
        <v>0.33964468000000014</v>
      </c>
      <c r="V24" s="43">
        <v>0</v>
      </c>
      <c r="W24" s="43">
        <v>0</v>
      </c>
      <c r="X24" s="43">
        <v>0.40094200000000002</v>
      </c>
      <c r="Y24" s="43">
        <v>0.40094208999999997</v>
      </c>
      <c r="Z24" s="43">
        <v>0</v>
      </c>
      <c r="AA24" s="43">
        <v>0</v>
      </c>
      <c r="AB24" s="45">
        <v>0</v>
      </c>
      <c r="AC24" s="44">
        <v>0.5</v>
      </c>
      <c r="AD24" s="43">
        <v>0.40094204499999997</v>
      </c>
      <c r="AE24" s="43">
        <v>0.40094204499999997</v>
      </c>
      <c r="AF24" s="42" t="s">
        <v>45</v>
      </c>
      <c r="AH24" s="3"/>
      <c r="AI24" s="3"/>
    </row>
    <row r="25" spans="1:35" x14ac:dyDescent="0.25">
      <c r="A25" s="68" t="s">
        <v>82</v>
      </c>
      <c r="B25" s="66" t="s">
        <v>82</v>
      </c>
      <c r="C25" s="66" t="s">
        <v>83</v>
      </c>
      <c r="D25" s="48">
        <v>0.29396514999999995</v>
      </c>
      <c r="E25" s="47">
        <v>0</v>
      </c>
      <c r="F25" s="45">
        <v>0</v>
      </c>
      <c r="G25" s="46">
        <v>0</v>
      </c>
      <c r="H25" s="46">
        <v>3.9262829999999999E-2</v>
      </c>
      <c r="I25" s="46">
        <v>3.824644E-2</v>
      </c>
      <c r="J25" s="46">
        <v>4.5879419999999983E-2</v>
      </c>
      <c r="K25" s="45">
        <v>0.12338868999999998</v>
      </c>
      <c r="L25" s="43">
        <v>3.0012E-2</v>
      </c>
      <c r="M25" s="43">
        <v>3.5128800000000002E-2</v>
      </c>
      <c r="N25" s="43">
        <v>5.0511319999999992E-2</v>
      </c>
      <c r="O25" s="43">
        <v>4.3692599999999984E-2</v>
      </c>
      <c r="P25" s="45">
        <v>0.15934471999999997</v>
      </c>
      <c r="Q25" s="69">
        <v>0</v>
      </c>
      <c r="R25" s="43">
        <v>0</v>
      </c>
      <c r="S25" s="43">
        <v>1.123174E-2</v>
      </c>
      <c r="T25" s="43">
        <v>0</v>
      </c>
      <c r="U25" s="45">
        <v>1.123174E-2</v>
      </c>
      <c r="V25" s="43">
        <v>0</v>
      </c>
      <c r="W25" s="43">
        <v>0</v>
      </c>
      <c r="X25" s="43">
        <v>0.14698268</v>
      </c>
      <c r="Y25" s="43">
        <v>0.14698247</v>
      </c>
      <c r="Z25" s="43">
        <v>0</v>
      </c>
      <c r="AA25" s="43">
        <v>0</v>
      </c>
      <c r="AB25" s="45">
        <v>0</v>
      </c>
      <c r="AC25" s="44">
        <v>0.49999998299114184</v>
      </c>
      <c r="AD25" s="43">
        <v>0.14698246999998846</v>
      </c>
      <c r="AE25" s="43">
        <v>0.14698268000001152</v>
      </c>
      <c r="AF25" s="42" t="s">
        <v>45</v>
      </c>
      <c r="AH25" s="3"/>
      <c r="AI25" s="3"/>
    </row>
    <row r="26" spans="1:35" x14ac:dyDescent="0.25">
      <c r="A26" s="49" t="s">
        <v>42</v>
      </c>
      <c r="B26" s="66" t="s">
        <v>43</v>
      </c>
      <c r="C26" s="40" t="s">
        <v>84</v>
      </c>
      <c r="D26" s="64">
        <v>9.2263100500000004</v>
      </c>
      <c r="E26" s="47">
        <v>0</v>
      </c>
      <c r="F26" s="45">
        <v>0</v>
      </c>
      <c r="G26" s="46">
        <v>0</v>
      </c>
      <c r="H26" s="46">
        <v>0</v>
      </c>
      <c r="I26" s="46">
        <v>0</v>
      </c>
      <c r="J26" s="46">
        <v>0</v>
      </c>
      <c r="K26" s="45">
        <v>0</v>
      </c>
      <c r="L26" s="43">
        <v>0</v>
      </c>
      <c r="M26" s="43">
        <v>9.6872129999999999</v>
      </c>
      <c r="N26" s="43">
        <v>0</v>
      </c>
      <c r="O26" s="43">
        <v>0</v>
      </c>
      <c r="P26" s="45">
        <v>9.6872129999999999</v>
      </c>
      <c r="Q26" s="43">
        <v>0</v>
      </c>
      <c r="R26" s="43">
        <v>0</v>
      </c>
      <c r="S26" s="43">
        <v>0</v>
      </c>
      <c r="T26" s="43">
        <v>-0.46090294999999998</v>
      </c>
      <c r="U26" s="45">
        <v>-0.46090294999999998</v>
      </c>
      <c r="V26" s="62">
        <v>0</v>
      </c>
      <c r="W26" s="62">
        <v>0</v>
      </c>
      <c r="X26" s="62">
        <v>4.6131550300000006</v>
      </c>
      <c r="Y26" s="62">
        <v>4.6131550199999998</v>
      </c>
      <c r="Z26" s="62">
        <v>0</v>
      </c>
      <c r="AA26" s="62">
        <v>0</v>
      </c>
      <c r="AB26" s="45">
        <v>0</v>
      </c>
      <c r="AC26" s="44">
        <v>0.5</v>
      </c>
      <c r="AD26" s="62">
        <v>4.6131550250000002</v>
      </c>
      <c r="AE26" s="62">
        <v>4.6131550250000002</v>
      </c>
      <c r="AF26" s="42" t="s">
        <v>45</v>
      </c>
      <c r="AH26" s="3"/>
      <c r="AI26" s="3"/>
    </row>
    <row r="27" spans="1:35" x14ac:dyDescent="0.25">
      <c r="A27" s="68" t="s">
        <v>46</v>
      </c>
      <c r="B27" s="66" t="s">
        <v>43</v>
      </c>
      <c r="C27" s="40" t="s">
        <v>85</v>
      </c>
      <c r="D27" s="48">
        <v>1.3146395800000001</v>
      </c>
      <c r="E27" s="47">
        <v>0</v>
      </c>
      <c r="F27" s="45">
        <v>0</v>
      </c>
      <c r="G27" s="46">
        <v>0</v>
      </c>
      <c r="H27" s="46">
        <v>0</v>
      </c>
      <c r="I27" s="46">
        <v>0</v>
      </c>
      <c r="J27" s="46">
        <v>0</v>
      </c>
      <c r="K27" s="45">
        <v>0</v>
      </c>
      <c r="L27" s="43">
        <v>0</v>
      </c>
      <c r="M27" s="43">
        <v>0</v>
      </c>
      <c r="N27" s="43">
        <v>0</v>
      </c>
      <c r="O27" s="43">
        <v>0.11620437000000002</v>
      </c>
      <c r="P27" s="45">
        <v>0.11620437000000002</v>
      </c>
      <c r="Q27" s="43">
        <v>0.14001859999999997</v>
      </c>
      <c r="R27" s="43">
        <v>0.49844507999999998</v>
      </c>
      <c r="S27" s="43">
        <v>0.55796486999999995</v>
      </c>
      <c r="T27" s="43">
        <v>2.00666E-3</v>
      </c>
      <c r="U27" s="45">
        <v>1.1984352099999998</v>
      </c>
      <c r="V27" s="43">
        <v>0</v>
      </c>
      <c r="W27" s="43">
        <v>0</v>
      </c>
      <c r="X27" s="43">
        <v>1.0707574300000002</v>
      </c>
      <c r="Y27" s="43">
        <v>0.24388214999999999</v>
      </c>
      <c r="Z27" s="43">
        <v>0</v>
      </c>
      <c r="AA27" s="43">
        <v>0</v>
      </c>
      <c r="AB27" s="45">
        <v>0</v>
      </c>
      <c r="AC27" s="44">
        <v>0.18551255698539063</v>
      </c>
      <c r="AD27" s="43">
        <v>0.24388215000000002</v>
      </c>
      <c r="AE27" s="43">
        <v>1.0707574300000002</v>
      </c>
      <c r="AF27" s="42" t="s">
        <v>48</v>
      </c>
      <c r="AH27" s="3"/>
      <c r="AI27" s="3"/>
    </row>
    <row r="28" spans="1:35" s="50" customFormat="1" x14ac:dyDescent="0.25">
      <c r="A28" s="61" t="s">
        <v>58</v>
      </c>
      <c r="B28" s="60" t="s">
        <v>86</v>
      </c>
      <c r="C28" s="59" t="s">
        <v>87</v>
      </c>
      <c r="D28" s="58">
        <v>0</v>
      </c>
      <c r="E28" s="57">
        <v>0</v>
      </c>
      <c r="F28" s="55">
        <v>0</v>
      </c>
      <c r="G28" s="56">
        <v>0</v>
      </c>
      <c r="H28" s="56">
        <v>0</v>
      </c>
      <c r="I28" s="56">
        <v>0</v>
      </c>
      <c r="J28" s="56">
        <v>0</v>
      </c>
      <c r="K28" s="55">
        <v>0</v>
      </c>
      <c r="L28" s="53">
        <v>0</v>
      </c>
      <c r="M28" s="53">
        <v>0</v>
      </c>
      <c r="N28" s="53">
        <v>0</v>
      </c>
      <c r="O28" s="53">
        <v>0</v>
      </c>
      <c r="P28" s="55">
        <v>0</v>
      </c>
      <c r="Q28" s="53">
        <v>0</v>
      </c>
      <c r="R28" s="53">
        <v>0</v>
      </c>
      <c r="S28" s="53">
        <v>0</v>
      </c>
      <c r="T28" s="53">
        <v>0</v>
      </c>
      <c r="U28" s="55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5">
        <v>0</v>
      </c>
      <c r="AC28" s="54">
        <v>0</v>
      </c>
      <c r="AD28" s="53">
        <v>0</v>
      </c>
      <c r="AE28" s="53">
        <v>0</v>
      </c>
      <c r="AF28" s="52" t="s">
        <v>54</v>
      </c>
      <c r="AH28" s="3"/>
      <c r="AI28" s="51"/>
    </row>
    <row r="29" spans="1:35" x14ac:dyDescent="0.25">
      <c r="A29" s="49" t="s">
        <v>60</v>
      </c>
      <c r="B29" s="40" t="s">
        <v>88</v>
      </c>
      <c r="C29" s="40" t="s">
        <v>89</v>
      </c>
      <c r="D29" s="48">
        <v>0.70202252999999992</v>
      </c>
      <c r="E29" s="47">
        <v>0</v>
      </c>
      <c r="F29" s="45">
        <v>0</v>
      </c>
      <c r="G29" s="46">
        <v>0</v>
      </c>
      <c r="H29" s="46">
        <v>0</v>
      </c>
      <c r="I29" s="46">
        <v>0</v>
      </c>
      <c r="J29" s="46">
        <v>0</v>
      </c>
      <c r="K29" s="45">
        <v>0</v>
      </c>
      <c r="L29" s="43">
        <v>0</v>
      </c>
      <c r="M29" s="43">
        <v>2.9839319999999999E-2</v>
      </c>
      <c r="N29" s="43">
        <v>5.0667759999999999E-2</v>
      </c>
      <c r="O29" s="43">
        <v>0</v>
      </c>
      <c r="P29" s="45">
        <v>8.0507080000000009E-2</v>
      </c>
      <c r="Q29" s="43">
        <v>0.10465242</v>
      </c>
      <c r="R29" s="43">
        <v>6.1573530000000001E-2</v>
      </c>
      <c r="S29" s="43">
        <v>0.44402522999999994</v>
      </c>
      <c r="T29" s="43">
        <v>1.126427E-2</v>
      </c>
      <c r="U29" s="45">
        <v>0.62151544999999997</v>
      </c>
      <c r="V29" s="43">
        <v>0</v>
      </c>
      <c r="W29" s="43">
        <v>0</v>
      </c>
      <c r="X29" s="43">
        <v>0.69899557999999995</v>
      </c>
      <c r="Y29" s="43">
        <v>3.0269499999999996E-3</v>
      </c>
      <c r="Z29" s="43">
        <v>0</v>
      </c>
      <c r="AA29" s="43">
        <v>0</v>
      </c>
      <c r="AB29" s="45">
        <v>0</v>
      </c>
      <c r="AC29" s="44">
        <v>4.3304272734499983E-3</v>
      </c>
      <c r="AD29" s="43">
        <v>3.0400575104883691E-3</v>
      </c>
      <c r="AE29" s="43">
        <v>0.69898247248951162</v>
      </c>
      <c r="AF29" s="42" t="s">
        <v>50</v>
      </c>
      <c r="AH29" s="3"/>
      <c r="AI29" s="3"/>
    </row>
    <row r="30" spans="1:35" x14ac:dyDescent="0.25">
      <c r="A30" s="49" t="s">
        <v>60</v>
      </c>
      <c r="B30" s="66" t="s">
        <v>43</v>
      </c>
      <c r="C30" s="40" t="s">
        <v>90</v>
      </c>
      <c r="D30" s="58">
        <v>0</v>
      </c>
      <c r="E30" s="57">
        <v>0</v>
      </c>
      <c r="F30" s="55">
        <v>0</v>
      </c>
      <c r="G30" s="56">
        <v>0</v>
      </c>
      <c r="H30" s="56">
        <v>0</v>
      </c>
      <c r="I30" s="56">
        <v>0</v>
      </c>
      <c r="J30" s="56">
        <v>0</v>
      </c>
      <c r="K30" s="55">
        <v>0</v>
      </c>
      <c r="L30" s="53">
        <v>0</v>
      </c>
      <c r="M30" s="53">
        <v>0</v>
      </c>
      <c r="N30" s="53">
        <v>0</v>
      </c>
      <c r="O30" s="53">
        <v>0</v>
      </c>
      <c r="P30" s="55">
        <v>0</v>
      </c>
      <c r="Q30" s="53">
        <v>0</v>
      </c>
      <c r="R30" s="53">
        <v>0</v>
      </c>
      <c r="S30" s="53">
        <v>0</v>
      </c>
      <c r="T30" s="53">
        <v>0</v>
      </c>
      <c r="U30" s="55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5">
        <v>0</v>
      </c>
      <c r="AC30" s="54">
        <v>0</v>
      </c>
      <c r="AD30" s="53">
        <v>0</v>
      </c>
      <c r="AE30" s="53">
        <v>0</v>
      </c>
      <c r="AF30" s="52" t="s">
        <v>50</v>
      </c>
      <c r="AH30" s="3"/>
      <c r="AI30" s="3"/>
    </row>
    <row r="31" spans="1:35" x14ac:dyDescent="0.25">
      <c r="A31" s="49" t="s">
        <v>60</v>
      </c>
      <c r="B31" s="66" t="s">
        <v>43</v>
      </c>
      <c r="C31" s="40" t="s">
        <v>91</v>
      </c>
      <c r="D31" s="58">
        <v>0</v>
      </c>
      <c r="E31" s="57">
        <v>0</v>
      </c>
      <c r="F31" s="55">
        <v>0</v>
      </c>
      <c r="G31" s="56">
        <v>0</v>
      </c>
      <c r="H31" s="56">
        <v>0</v>
      </c>
      <c r="I31" s="56">
        <v>0</v>
      </c>
      <c r="J31" s="56">
        <v>0</v>
      </c>
      <c r="K31" s="55">
        <v>0</v>
      </c>
      <c r="L31" s="53">
        <v>0</v>
      </c>
      <c r="M31" s="53">
        <v>0</v>
      </c>
      <c r="N31" s="53">
        <v>0</v>
      </c>
      <c r="O31" s="53">
        <v>0</v>
      </c>
      <c r="P31" s="55">
        <v>0</v>
      </c>
      <c r="Q31" s="53">
        <v>0</v>
      </c>
      <c r="R31" s="53">
        <v>0</v>
      </c>
      <c r="S31" s="53">
        <v>0</v>
      </c>
      <c r="T31" s="53">
        <v>0</v>
      </c>
      <c r="U31" s="55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5">
        <v>0</v>
      </c>
      <c r="AC31" s="54">
        <v>0</v>
      </c>
      <c r="AD31" s="53">
        <v>0</v>
      </c>
      <c r="AE31" s="53">
        <v>0</v>
      </c>
      <c r="AF31" s="52" t="s">
        <v>50</v>
      </c>
      <c r="AH31" s="3"/>
      <c r="AI31" s="3"/>
    </row>
    <row r="32" spans="1:35" x14ac:dyDescent="0.25">
      <c r="A32" s="49" t="s">
        <v>60</v>
      </c>
      <c r="B32" s="66" t="s">
        <v>43</v>
      </c>
      <c r="C32" s="67" t="s">
        <v>92</v>
      </c>
      <c r="D32" s="48">
        <v>1.0586004037599999</v>
      </c>
      <c r="E32" s="47">
        <v>0</v>
      </c>
      <c r="F32" s="45">
        <v>0</v>
      </c>
      <c r="G32" s="46">
        <v>0</v>
      </c>
      <c r="H32" s="46">
        <v>0</v>
      </c>
      <c r="I32" s="46">
        <v>0</v>
      </c>
      <c r="J32" s="46">
        <v>0</v>
      </c>
      <c r="K32" s="45">
        <v>0</v>
      </c>
      <c r="L32" s="43">
        <v>0</v>
      </c>
      <c r="M32" s="43">
        <v>0</v>
      </c>
      <c r="N32" s="43">
        <v>0</v>
      </c>
      <c r="O32" s="43">
        <v>0</v>
      </c>
      <c r="P32" s="45">
        <v>0</v>
      </c>
      <c r="Q32" s="43">
        <v>2.461377E-2</v>
      </c>
      <c r="R32" s="43">
        <v>0.40341157375999992</v>
      </c>
      <c r="S32" s="43">
        <v>0.63057506000000008</v>
      </c>
      <c r="T32" s="43">
        <v>0</v>
      </c>
      <c r="U32" s="45">
        <v>1.0586004037600001</v>
      </c>
      <c r="V32" s="43">
        <v>0</v>
      </c>
      <c r="W32" s="43">
        <v>0</v>
      </c>
      <c r="X32" s="43">
        <v>1.0586004037599999</v>
      </c>
      <c r="Y32" s="43">
        <v>0</v>
      </c>
      <c r="Z32" s="43">
        <v>0</v>
      </c>
      <c r="AA32" s="43">
        <v>0</v>
      </c>
      <c r="AB32" s="45">
        <v>0</v>
      </c>
      <c r="AC32" s="44">
        <v>0</v>
      </c>
      <c r="AD32" s="43">
        <v>0</v>
      </c>
      <c r="AE32" s="43">
        <v>1.0586004037599999</v>
      </c>
      <c r="AF32" s="42" t="s">
        <v>50</v>
      </c>
      <c r="AH32" s="3"/>
      <c r="AI32" s="3"/>
    </row>
    <row r="33" spans="1:35" x14ac:dyDescent="0.25">
      <c r="A33" s="49" t="s">
        <v>60</v>
      </c>
      <c r="B33" s="66" t="s">
        <v>43</v>
      </c>
      <c r="C33" s="67" t="s">
        <v>93</v>
      </c>
      <c r="D33" s="48">
        <v>0.79091476999999999</v>
      </c>
      <c r="E33" s="47">
        <v>0</v>
      </c>
      <c r="F33" s="45">
        <v>0</v>
      </c>
      <c r="G33" s="46">
        <v>0</v>
      </c>
      <c r="H33" s="46">
        <v>0</v>
      </c>
      <c r="I33" s="46">
        <v>0</v>
      </c>
      <c r="J33" s="46">
        <v>0</v>
      </c>
      <c r="K33" s="45">
        <v>0</v>
      </c>
      <c r="L33" s="43">
        <v>0</v>
      </c>
      <c r="M33" s="43">
        <v>1.2934129999999999E-2</v>
      </c>
      <c r="N33" s="43">
        <v>5.5102280000000003E-2</v>
      </c>
      <c r="O33" s="43">
        <v>0.12732886999999998</v>
      </c>
      <c r="P33" s="45">
        <v>0.19536528</v>
      </c>
      <c r="Q33" s="43">
        <v>8.2756750000000032E-2</v>
      </c>
      <c r="R33" s="43">
        <v>8.6699880000000007E-2</v>
      </c>
      <c r="S33" s="43">
        <v>0.42609285999999996</v>
      </c>
      <c r="T33" s="43">
        <v>0</v>
      </c>
      <c r="U33" s="45">
        <v>0.59554949000000001</v>
      </c>
      <c r="V33" s="43">
        <v>0</v>
      </c>
      <c r="W33" s="43">
        <v>0</v>
      </c>
      <c r="X33" s="43">
        <v>0.79091476999999999</v>
      </c>
      <c r="Y33" s="43">
        <v>0</v>
      </c>
      <c r="Z33" s="43">
        <v>0</v>
      </c>
      <c r="AA33" s="43">
        <v>0</v>
      </c>
      <c r="AB33" s="45">
        <v>0</v>
      </c>
      <c r="AC33" s="44">
        <v>0</v>
      </c>
      <c r="AD33" s="43">
        <v>0</v>
      </c>
      <c r="AE33" s="43">
        <v>0.79091476999999999</v>
      </c>
      <c r="AF33" s="42" t="s">
        <v>50</v>
      </c>
      <c r="AH33" s="3"/>
      <c r="AI33" s="3"/>
    </row>
    <row r="34" spans="1:35" x14ac:dyDescent="0.25">
      <c r="A34" s="49" t="s">
        <v>62</v>
      </c>
      <c r="B34" s="66" t="s">
        <v>43</v>
      </c>
      <c r="C34" s="40" t="s">
        <v>94</v>
      </c>
      <c r="D34" s="48">
        <v>0.74009499999999995</v>
      </c>
      <c r="E34" s="47">
        <v>0</v>
      </c>
      <c r="F34" s="45">
        <v>0</v>
      </c>
      <c r="G34" s="46">
        <v>0</v>
      </c>
      <c r="H34" s="46">
        <v>0</v>
      </c>
      <c r="I34" s="46">
        <v>0</v>
      </c>
      <c r="J34" s="46">
        <v>0</v>
      </c>
      <c r="K34" s="45">
        <v>0</v>
      </c>
      <c r="L34" s="43">
        <v>0</v>
      </c>
      <c r="M34" s="43">
        <v>0.6</v>
      </c>
      <c r="N34" s="43">
        <v>0</v>
      </c>
      <c r="O34" s="43">
        <v>0</v>
      </c>
      <c r="P34" s="45">
        <v>0.6</v>
      </c>
      <c r="Q34" s="43">
        <v>0</v>
      </c>
      <c r="R34" s="43">
        <v>0</v>
      </c>
      <c r="S34" s="43">
        <v>0</v>
      </c>
      <c r="T34" s="43">
        <v>5.6068880000000001E-2</v>
      </c>
      <c r="U34" s="45">
        <v>5.6068880000000001E-2</v>
      </c>
      <c r="V34" s="43">
        <v>0</v>
      </c>
      <c r="W34" s="62">
        <v>9.9681199999999987E-3</v>
      </c>
      <c r="X34" s="62">
        <v>0.6330184900000001</v>
      </c>
      <c r="Y34" s="62">
        <v>3.3018510000000001E-2</v>
      </c>
      <c r="Z34" s="43">
        <v>2.4686E-2</v>
      </c>
      <c r="AA34" s="62">
        <v>4.9371999999999999E-2</v>
      </c>
      <c r="AB34" s="45">
        <v>8.4026119999999996E-2</v>
      </c>
      <c r="AC34" s="44">
        <v>3.7879528979387782E-2</v>
      </c>
      <c r="AD34" s="43">
        <v>2.8034450000000002E-2</v>
      </c>
      <c r="AE34" s="43">
        <v>0.71206055000000001</v>
      </c>
      <c r="AF34" s="42" t="s">
        <v>48</v>
      </c>
      <c r="AH34" s="3"/>
      <c r="AI34" s="3"/>
    </row>
    <row r="35" spans="1:35" x14ac:dyDescent="0.25">
      <c r="A35" s="49" t="s">
        <v>62</v>
      </c>
      <c r="B35" s="66" t="s">
        <v>55</v>
      </c>
      <c r="C35" s="40" t="s">
        <v>95</v>
      </c>
      <c r="D35" s="48">
        <v>0.81389504000000001</v>
      </c>
      <c r="E35" s="47">
        <v>0</v>
      </c>
      <c r="F35" s="45">
        <v>0</v>
      </c>
      <c r="G35" s="46">
        <v>0</v>
      </c>
      <c r="H35" s="46">
        <v>0</v>
      </c>
      <c r="I35" s="46">
        <v>0</v>
      </c>
      <c r="J35" s="46">
        <v>0</v>
      </c>
      <c r="K35" s="45">
        <v>0</v>
      </c>
      <c r="L35" s="43">
        <v>0</v>
      </c>
      <c r="M35" s="43">
        <v>0</v>
      </c>
      <c r="N35" s="43">
        <v>0</v>
      </c>
      <c r="O35" s="43">
        <v>0</v>
      </c>
      <c r="P35" s="45">
        <v>0</v>
      </c>
      <c r="Q35" s="43">
        <v>4.7880000000000004E-4</v>
      </c>
      <c r="R35" s="43">
        <v>9.1440320000000005E-2</v>
      </c>
      <c r="S35" s="43">
        <v>0.26316095999999994</v>
      </c>
      <c r="T35" s="43">
        <v>0.20475573999999999</v>
      </c>
      <c r="U35" s="45">
        <v>0.55983581999999998</v>
      </c>
      <c r="V35" s="43">
        <v>0.25</v>
      </c>
      <c r="W35" s="62">
        <v>0</v>
      </c>
      <c r="X35" s="43">
        <v>0.40491791000000005</v>
      </c>
      <c r="Y35" s="43">
        <v>0.40491791000000005</v>
      </c>
      <c r="Z35" s="43">
        <v>0</v>
      </c>
      <c r="AA35" s="62">
        <v>4.0592199999999997E-3</v>
      </c>
      <c r="AB35" s="45">
        <v>0.25405921999999997</v>
      </c>
      <c r="AC35" s="44">
        <v>0.5</v>
      </c>
      <c r="AD35" s="43">
        <v>0.40694752000000001</v>
      </c>
      <c r="AE35" s="43">
        <v>0.40694752000000001</v>
      </c>
      <c r="AF35" s="42" t="s">
        <v>45</v>
      </c>
      <c r="AH35" s="3"/>
      <c r="AI35" s="3"/>
    </row>
    <row r="36" spans="1:35" x14ac:dyDescent="0.25">
      <c r="A36" s="49" t="s">
        <v>96</v>
      </c>
      <c r="B36" s="65" t="s">
        <v>86</v>
      </c>
      <c r="C36" s="40" t="s">
        <v>97</v>
      </c>
      <c r="D36" s="64">
        <v>5.1263219600000003</v>
      </c>
      <c r="E36" s="47">
        <v>0</v>
      </c>
      <c r="F36" s="45">
        <v>0</v>
      </c>
      <c r="G36" s="46">
        <v>0</v>
      </c>
      <c r="H36" s="46">
        <v>0</v>
      </c>
      <c r="I36" s="46">
        <v>0</v>
      </c>
      <c r="J36" s="46">
        <v>0</v>
      </c>
      <c r="K36" s="45">
        <v>0</v>
      </c>
      <c r="L36" s="43">
        <v>0</v>
      </c>
      <c r="M36" s="43">
        <v>0.24699499999999999</v>
      </c>
      <c r="N36" s="43">
        <v>2.3127499999999999E-2</v>
      </c>
      <c r="O36" s="43">
        <v>0.25598124999999999</v>
      </c>
      <c r="P36" s="45">
        <v>0.52610374999999998</v>
      </c>
      <c r="Q36" s="43">
        <v>0.20817374999999999</v>
      </c>
      <c r="R36" s="43">
        <v>0.28673625000000003</v>
      </c>
      <c r="S36" s="43">
        <v>0.17054074999999999</v>
      </c>
      <c r="T36" s="43">
        <v>2.4659789600000002</v>
      </c>
      <c r="U36" s="45">
        <v>3.1314297099999999</v>
      </c>
      <c r="V36" s="43">
        <v>0</v>
      </c>
      <c r="W36" s="62">
        <v>0</v>
      </c>
      <c r="X36" s="43">
        <v>1.82876672</v>
      </c>
      <c r="Y36" s="43">
        <v>1.8287667400000001</v>
      </c>
      <c r="Z36" s="62">
        <v>0.68236724000000004</v>
      </c>
      <c r="AA36" s="62">
        <v>0.78642126000000001</v>
      </c>
      <c r="AB36" s="63">
        <v>1.4687885000000001</v>
      </c>
      <c r="AC36" s="44">
        <v>0.50445570418219765</v>
      </c>
      <c r="AD36" s="62">
        <v>2.5837203141964635</v>
      </c>
      <c r="AE36" s="62">
        <v>2.5426016458035363</v>
      </c>
      <c r="AF36" s="42" t="s">
        <v>45</v>
      </c>
      <c r="AH36" s="3"/>
      <c r="AI36" s="3"/>
    </row>
    <row r="37" spans="1:35" s="50" customFormat="1" x14ac:dyDescent="0.25">
      <c r="A37" s="61" t="s">
        <v>62</v>
      </c>
      <c r="B37" s="60" t="s">
        <v>43</v>
      </c>
      <c r="C37" s="59" t="s">
        <v>98</v>
      </c>
      <c r="D37" s="58">
        <v>0</v>
      </c>
      <c r="E37" s="57">
        <v>0</v>
      </c>
      <c r="F37" s="55">
        <v>0</v>
      </c>
      <c r="G37" s="56">
        <v>0</v>
      </c>
      <c r="H37" s="56">
        <v>0</v>
      </c>
      <c r="I37" s="56">
        <v>0</v>
      </c>
      <c r="J37" s="56">
        <v>0</v>
      </c>
      <c r="K37" s="55">
        <v>0</v>
      </c>
      <c r="L37" s="53">
        <v>0</v>
      </c>
      <c r="M37" s="53">
        <v>0</v>
      </c>
      <c r="N37" s="53">
        <v>0</v>
      </c>
      <c r="O37" s="53">
        <v>0</v>
      </c>
      <c r="P37" s="55">
        <v>0</v>
      </c>
      <c r="Q37" s="53">
        <v>0</v>
      </c>
      <c r="R37" s="53">
        <v>0</v>
      </c>
      <c r="S37" s="53">
        <v>0</v>
      </c>
      <c r="T37" s="53">
        <v>0</v>
      </c>
      <c r="U37" s="55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5">
        <v>0</v>
      </c>
      <c r="AC37" s="54">
        <v>0</v>
      </c>
      <c r="AD37" s="53">
        <v>0</v>
      </c>
      <c r="AE37" s="53">
        <v>0</v>
      </c>
      <c r="AF37" s="52" t="s">
        <v>45</v>
      </c>
      <c r="AH37" s="3"/>
      <c r="AI37" s="51"/>
    </row>
    <row r="38" spans="1:35" s="50" customFormat="1" x14ac:dyDescent="0.25">
      <c r="A38" s="61" t="s">
        <v>71</v>
      </c>
      <c r="B38" s="60" t="s">
        <v>43</v>
      </c>
      <c r="C38" s="59" t="s">
        <v>99</v>
      </c>
      <c r="D38" s="58">
        <v>0</v>
      </c>
      <c r="E38" s="57">
        <v>0</v>
      </c>
      <c r="F38" s="55">
        <v>0</v>
      </c>
      <c r="G38" s="56">
        <v>0</v>
      </c>
      <c r="H38" s="56">
        <v>0</v>
      </c>
      <c r="I38" s="56">
        <v>0</v>
      </c>
      <c r="J38" s="56">
        <v>0</v>
      </c>
      <c r="K38" s="55">
        <v>0</v>
      </c>
      <c r="L38" s="53">
        <v>0</v>
      </c>
      <c r="M38" s="53">
        <v>0</v>
      </c>
      <c r="N38" s="53">
        <v>0</v>
      </c>
      <c r="O38" s="53">
        <v>0</v>
      </c>
      <c r="P38" s="55">
        <v>0</v>
      </c>
      <c r="Q38" s="53">
        <v>0</v>
      </c>
      <c r="R38" s="53">
        <v>0</v>
      </c>
      <c r="S38" s="53">
        <v>0</v>
      </c>
      <c r="T38" s="53">
        <v>0</v>
      </c>
      <c r="U38" s="55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5">
        <v>0</v>
      </c>
      <c r="AC38" s="54">
        <v>0</v>
      </c>
      <c r="AD38" s="53">
        <v>0</v>
      </c>
      <c r="AE38" s="53">
        <v>0</v>
      </c>
      <c r="AF38" s="52" t="s">
        <v>50</v>
      </c>
      <c r="AH38" s="3"/>
      <c r="AI38" s="51"/>
    </row>
    <row r="39" spans="1:35" x14ac:dyDescent="0.25">
      <c r="A39" s="49" t="s">
        <v>96</v>
      </c>
      <c r="B39" s="40" t="s">
        <v>86</v>
      </c>
      <c r="C39" s="40" t="s">
        <v>100</v>
      </c>
      <c r="D39" s="48">
        <v>1.2226730792000002</v>
      </c>
      <c r="E39" s="47">
        <v>0</v>
      </c>
      <c r="F39" s="45">
        <v>0</v>
      </c>
      <c r="G39" s="46">
        <v>0</v>
      </c>
      <c r="H39" s="46">
        <v>0</v>
      </c>
      <c r="I39" s="46">
        <v>0</v>
      </c>
      <c r="J39" s="46">
        <v>0</v>
      </c>
      <c r="K39" s="45">
        <v>0</v>
      </c>
      <c r="L39" s="43">
        <v>0</v>
      </c>
      <c r="M39" s="43">
        <v>0</v>
      </c>
      <c r="N39" s="43">
        <v>0</v>
      </c>
      <c r="O39" s="43">
        <v>0</v>
      </c>
      <c r="P39" s="45">
        <v>0</v>
      </c>
      <c r="Q39" s="43">
        <v>3.5300419999999999E-2</v>
      </c>
      <c r="R39" s="43">
        <v>0.58580893919999999</v>
      </c>
      <c r="S39" s="43">
        <v>0.60386582000000011</v>
      </c>
      <c r="T39" s="43">
        <v>-2.3021000000000001E-3</v>
      </c>
      <c r="U39" s="45">
        <v>1.2226730792</v>
      </c>
      <c r="V39" s="43">
        <v>0</v>
      </c>
      <c r="W39" s="43">
        <v>0</v>
      </c>
      <c r="X39" s="43">
        <v>1.2226730792000002</v>
      </c>
      <c r="Y39" s="43">
        <v>0</v>
      </c>
      <c r="Z39" s="43">
        <v>0</v>
      </c>
      <c r="AA39" s="43">
        <v>0</v>
      </c>
      <c r="AB39" s="45">
        <v>0</v>
      </c>
      <c r="AC39" s="44">
        <v>0</v>
      </c>
      <c r="AD39" s="43">
        <v>0</v>
      </c>
      <c r="AE39" s="43">
        <v>1.2226730792000002</v>
      </c>
      <c r="AF39" s="42" t="s">
        <v>50</v>
      </c>
      <c r="AH39" s="3"/>
      <c r="AI39" s="3"/>
    </row>
    <row r="40" spans="1:35" x14ac:dyDescent="0.25">
      <c r="A40" s="39"/>
      <c r="B40" s="38"/>
      <c r="C40" s="37" t="s">
        <v>101</v>
      </c>
      <c r="D40" s="30">
        <v>137.12955062296001</v>
      </c>
      <c r="E40" s="30">
        <v>0</v>
      </c>
      <c r="F40" s="30">
        <v>62.006292880000004</v>
      </c>
      <c r="G40" s="30">
        <v>0.97004447999999999</v>
      </c>
      <c r="H40" s="30">
        <v>0.55946107999999994</v>
      </c>
      <c r="I40" s="30">
        <v>4.1859803699999993</v>
      </c>
      <c r="J40" s="30">
        <v>3.6884753700000039</v>
      </c>
      <c r="K40" s="30">
        <v>9.4039613000000024</v>
      </c>
      <c r="L40" s="30">
        <v>2.9695570400000002</v>
      </c>
      <c r="M40" s="30">
        <v>13.829393300000001</v>
      </c>
      <c r="N40" s="30">
        <v>5.7354853300000013</v>
      </c>
      <c r="O40" s="30">
        <v>7.120597140000001</v>
      </c>
      <c r="P40" s="30">
        <v>29.655032809999998</v>
      </c>
      <c r="Q40" s="30">
        <v>2.3893323800000004</v>
      </c>
      <c r="R40" s="30">
        <v>6.734042682960002</v>
      </c>
      <c r="S40" s="30">
        <v>8.1260916800000018</v>
      </c>
      <c r="T40" s="30">
        <v>4.7650965400000009</v>
      </c>
      <c r="U40" s="30">
        <v>22.014563282959998</v>
      </c>
      <c r="V40" s="41">
        <v>7.6827627699999992</v>
      </c>
      <c r="W40" s="41">
        <v>1.7340811500000002</v>
      </c>
      <c r="X40" s="30">
        <v>69.035045792960005</v>
      </c>
      <c r="Y40" s="41">
        <v>63.461648400000001</v>
      </c>
      <c r="Z40" s="41">
        <v>2.6308487400000038</v>
      </c>
      <c r="AA40" s="30">
        <v>2.0213535600000001</v>
      </c>
      <c r="AB40" s="41">
        <v>14.069046220000002</v>
      </c>
      <c r="AC40" s="41"/>
      <c r="AD40" s="41">
        <v>66.926474817755462</v>
      </c>
      <c r="AE40" s="41">
        <v>70.203075805204548</v>
      </c>
      <c r="AF40" s="30"/>
    </row>
    <row r="41" spans="1:35" x14ac:dyDescent="0.25">
      <c r="A41" s="39" t="s">
        <v>102</v>
      </c>
      <c r="B41" s="38" t="s">
        <v>102</v>
      </c>
      <c r="C41" s="37" t="s">
        <v>103</v>
      </c>
      <c r="D41" s="30">
        <v>0</v>
      </c>
      <c r="E41" s="36">
        <v>0</v>
      </c>
      <c r="F41" s="35">
        <v>0</v>
      </c>
      <c r="G41" s="35">
        <v>0</v>
      </c>
      <c r="H41" s="34">
        <v>0</v>
      </c>
      <c r="I41" s="34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/>
      <c r="AD41" s="30">
        <v>0</v>
      </c>
      <c r="AE41" s="30">
        <v>0</v>
      </c>
      <c r="AF41" s="30"/>
    </row>
    <row r="42" spans="1:35" x14ac:dyDescent="0.25">
      <c r="A42" s="39" t="s">
        <v>102</v>
      </c>
      <c r="B42" s="38" t="s">
        <v>102</v>
      </c>
      <c r="C42" s="37" t="s">
        <v>104</v>
      </c>
      <c r="D42" s="30">
        <v>137.12955062296001</v>
      </c>
      <c r="E42" s="36">
        <v>0</v>
      </c>
      <c r="F42" s="35">
        <v>62.006292880000004</v>
      </c>
      <c r="G42" s="35">
        <v>0</v>
      </c>
      <c r="H42" s="34">
        <v>0</v>
      </c>
      <c r="I42" s="34">
        <v>0</v>
      </c>
      <c r="J42" s="30">
        <v>0</v>
      </c>
      <c r="K42" s="30">
        <v>9.4039613000000024</v>
      </c>
      <c r="L42" s="30">
        <v>0</v>
      </c>
      <c r="M42" s="33">
        <v>0</v>
      </c>
      <c r="N42" s="32">
        <v>0</v>
      </c>
      <c r="O42" s="30">
        <v>0</v>
      </c>
      <c r="P42" s="30">
        <v>29.655032809999998</v>
      </c>
      <c r="Q42" s="30">
        <v>0</v>
      </c>
      <c r="R42" s="30">
        <v>0</v>
      </c>
      <c r="S42" s="30">
        <v>0</v>
      </c>
      <c r="T42" s="30">
        <v>0</v>
      </c>
      <c r="U42" s="30">
        <v>22.014563282959998</v>
      </c>
      <c r="V42" s="30">
        <v>7.6827627699999992</v>
      </c>
      <c r="W42" s="30">
        <v>1.7340811500000002</v>
      </c>
      <c r="X42" s="31">
        <v>0</v>
      </c>
      <c r="Y42" s="31">
        <v>0</v>
      </c>
      <c r="Z42" s="30">
        <v>2.6308487400000038</v>
      </c>
      <c r="AA42" s="30">
        <v>2.0213535600000001</v>
      </c>
      <c r="AB42" s="30">
        <v>14.069046220000002</v>
      </c>
      <c r="AC42" s="30"/>
      <c r="AD42" s="30">
        <v>0</v>
      </c>
      <c r="AE42" s="30">
        <v>0</v>
      </c>
      <c r="AF42" s="30"/>
    </row>
    <row r="43" spans="1:35" x14ac:dyDescent="0.25">
      <c r="A43" s="18"/>
      <c r="B43" s="26"/>
      <c r="C43" s="25"/>
      <c r="D43" s="14"/>
      <c r="E43" s="24"/>
      <c r="F43" s="23"/>
      <c r="G43" s="23"/>
      <c r="H43" s="22"/>
      <c r="I43" s="22"/>
      <c r="J43" s="14"/>
      <c r="K43" s="14"/>
      <c r="L43" s="14"/>
      <c r="M43" s="14"/>
      <c r="N43" s="7"/>
      <c r="O43" s="14"/>
      <c r="P43" s="14"/>
      <c r="Q43" s="14"/>
      <c r="R43" s="14"/>
      <c r="S43" s="14"/>
      <c r="U43" s="29"/>
      <c r="V43" s="27" t="s">
        <v>105</v>
      </c>
      <c r="W43" s="27"/>
      <c r="X43" s="28"/>
      <c r="Y43" s="28"/>
      <c r="Z43" s="27"/>
      <c r="AA43" s="27"/>
      <c r="AB43" s="27"/>
      <c r="AC43" s="27"/>
      <c r="AD43" s="27"/>
      <c r="AE43" s="27"/>
      <c r="AF43" s="27"/>
      <c r="AI43" s="3"/>
    </row>
    <row r="44" spans="1:35" x14ac:dyDescent="0.25">
      <c r="A44" s="18"/>
      <c r="B44" s="26"/>
      <c r="C44" s="25"/>
      <c r="D44" s="14"/>
      <c r="E44" s="24"/>
      <c r="F44" s="23"/>
      <c r="G44" s="23"/>
      <c r="H44" s="22"/>
      <c r="I44" s="22"/>
      <c r="J44" s="14"/>
      <c r="K44" s="14"/>
      <c r="L44" s="14"/>
      <c r="M44" s="14"/>
      <c r="N44" s="7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5" s="11" customFormat="1" x14ac:dyDescent="0.25">
      <c r="A45" s="18"/>
      <c r="B45" s="17"/>
      <c r="C45" s="21" t="s">
        <v>106</v>
      </c>
      <c r="D45" s="19">
        <f>+SUMIF($AF$5:$AF$39,$C45,D$5:D$39)</f>
        <v>54.073763199999995</v>
      </c>
      <c r="E45" s="14"/>
      <c r="F45" s="13"/>
      <c r="G45" s="13"/>
      <c r="H45" s="7"/>
      <c r="I45" s="7"/>
      <c r="J45" s="7"/>
      <c r="K45" s="7"/>
      <c r="L45" s="7"/>
      <c r="M45" s="7"/>
      <c r="N45" s="7"/>
      <c r="O45" s="7"/>
      <c r="P45" s="12"/>
      <c r="Q45" s="7"/>
      <c r="R45" s="7"/>
      <c r="S45" s="7"/>
      <c r="T45" s="7"/>
      <c r="U45" s="12"/>
      <c r="V45" s="12"/>
      <c r="W45" s="12"/>
      <c r="Z45" s="12"/>
      <c r="AA45" s="12"/>
      <c r="AB45" s="12"/>
      <c r="AC45" s="7"/>
      <c r="AD45" s="7"/>
      <c r="AE45" s="7"/>
    </row>
    <row r="46" spans="1:35" s="11" customFormat="1" x14ac:dyDescent="0.25">
      <c r="A46" s="18"/>
      <c r="B46" s="17"/>
      <c r="C46" s="21" t="s">
        <v>107</v>
      </c>
      <c r="D46" s="19">
        <f>+SUMIF($AF$5:$AF$39,$C46,D$5:D$39)</f>
        <v>27.07613241</v>
      </c>
      <c r="E46" s="14"/>
      <c r="F46" s="13"/>
      <c r="G46" s="13"/>
      <c r="H46" s="7"/>
      <c r="I46" s="7"/>
      <c r="J46" s="7"/>
      <c r="K46" s="7"/>
      <c r="L46" s="7"/>
      <c r="M46" s="7"/>
      <c r="N46" s="7"/>
      <c r="O46" s="7"/>
      <c r="P46" s="12"/>
      <c r="Q46" s="7"/>
      <c r="R46" s="7"/>
      <c r="S46" s="7"/>
      <c r="T46" s="7"/>
      <c r="U46" s="12"/>
      <c r="V46" s="12"/>
      <c r="W46" s="12"/>
      <c r="X46" s="7"/>
      <c r="Y46" s="7"/>
      <c r="Z46" s="12"/>
      <c r="AA46" s="12"/>
      <c r="AB46" s="12"/>
      <c r="AC46" s="7"/>
      <c r="AD46" s="7"/>
      <c r="AE46" s="7"/>
      <c r="AF46" s="20"/>
    </row>
    <row r="47" spans="1:35" s="11" customFormat="1" x14ac:dyDescent="0.25">
      <c r="A47" s="18"/>
      <c r="B47" s="17"/>
      <c r="C47" s="16" t="s">
        <v>66</v>
      </c>
      <c r="D47" s="19">
        <f>+SUMIF($AF$5:$AF$39,$C47,D$5:D$39)+D17+D11</f>
        <v>2.3091149300000002</v>
      </c>
      <c r="E47" s="14"/>
      <c r="F47" s="13"/>
      <c r="G47" s="13"/>
      <c r="H47" s="7"/>
      <c r="I47" s="7"/>
      <c r="J47" s="7"/>
      <c r="K47" s="7"/>
      <c r="L47" s="7"/>
      <c r="M47" s="7"/>
      <c r="N47" s="9"/>
      <c r="O47" s="7"/>
      <c r="P47" s="12"/>
      <c r="Q47" s="7"/>
      <c r="R47" s="7"/>
      <c r="S47" s="7"/>
      <c r="T47" s="7"/>
      <c r="U47" s="12"/>
      <c r="V47" s="12"/>
      <c r="W47" s="12"/>
      <c r="X47" s="7"/>
      <c r="Y47" s="7"/>
      <c r="Z47" s="12"/>
      <c r="AA47" s="12"/>
      <c r="AB47" s="12"/>
      <c r="AC47" s="7"/>
      <c r="AD47" s="7"/>
      <c r="AE47" s="7"/>
    </row>
    <row r="48" spans="1:35" s="11" customFormat="1" x14ac:dyDescent="0.25">
      <c r="A48" s="18"/>
      <c r="B48" s="17"/>
      <c r="C48" s="16" t="s">
        <v>108</v>
      </c>
      <c r="D48" s="19">
        <f>+SUMIF($AF$5:$AF$39,$C48,D$5:D$39)</f>
        <v>32.643052910000002</v>
      </c>
      <c r="E48" s="14"/>
      <c r="F48" s="13"/>
      <c r="G48" s="13"/>
      <c r="H48" s="7"/>
      <c r="I48" s="7"/>
      <c r="J48" s="7"/>
      <c r="K48" s="7"/>
      <c r="L48" s="7"/>
      <c r="M48" s="7"/>
      <c r="N48" s="9"/>
      <c r="O48" s="7"/>
      <c r="P48" s="12"/>
      <c r="Q48" s="7"/>
      <c r="R48" s="7"/>
      <c r="S48" s="7"/>
      <c r="T48" s="7"/>
      <c r="U48" s="12"/>
      <c r="V48" s="12"/>
      <c r="W48" s="12"/>
      <c r="X48" s="7"/>
      <c r="Y48" s="7"/>
      <c r="Z48" s="12"/>
      <c r="AA48" s="12"/>
      <c r="AB48" s="12"/>
      <c r="AC48" s="7"/>
      <c r="AD48" s="7"/>
      <c r="AE48" s="7"/>
    </row>
    <row r="49" spans="1:31" s="11" customFormat="1" x14ac:dyDescent="0.25">
      <c r="A49" s="18"/>
      <c r="B49" s="17"/>
      <c r="C49" s="16" t="s">
        <v>50</v>
      </c>
      <c r="D49" s="15">
        <f>+SUMIF($AF$5:$AF$39,$C49,D$5:D$39)</f>
        <v>21.027487172960001</v>
      </c>
      <c r="E49" s="14"/>
      <c r="F49" s="13"/>
      <c r="G49" s="13"/>
      <c r="H49" s="7"/>
      <c r="I49" s="7"/>
      <c r="J49" s="7"/>
      <c r="K49" s="7"/>
      <c r="L49" s="7"/>
      <c r="M49" s="7"/>
      <c r="N49" s="9"/>
      <c r="O49" s="7"/>
      <c r="P49" s="12"/>
      <c r="Q49" s="7"/>
      <c r="R49" s="7"/>
      <c r="S49" s="7"/>
      <c r="T49" s="7"/>
      <c r="U49" s="12"/>
      <c r="V49" s="12"/>
      <c r="W49" s="12"/>
      <c r="X49" s="7"/>
      <c r="Y49" s="7"/>
      <c r="Z49" s="12"/>
      <c r="AA49" s="12"/>
      <c r="AB49" s="12"/>
      <c r="AC49" s="7"/>
      <c r="AD49" s="7"/>
      <c r="AE49" s="7"/>
    </row>
    <row r="50" spans="1:31" x14ac:dyDescent="0.25">
      <c r="D50" s="10">
        <f>+SUM(D45:D49)</f>
        <v>137.12955062296001</v>
      </c>
      <c r="N50" s="9"/>
    </row>
    <row r="51" spans="1:31" x14ac:dyDescent="0.25">
      <c r="N51" s="9"/>
    </row>
    <row r="52" spans="1:31" x14ac:dyDescent="0.25">
      <c r="N52" s="9"/>
    </row>
    <row r="53" spans="1:31" x14ac:dyDescent="0.25">
      <c r="N53" s="9"/>
    </row>
    <row r="54" spans="1:31" x14ac:dyDescent="0.25">
      <c r="N54" s="9"/>
    </row>
    <row r="55" spans="1:31" x14ac:dyDescent="0.25">
      <c r="N55" s="9"/>
    </row>
    <row r="56" spans="1:31" x14ac:dyDescent="0.25">
      <c r="N56" s="9"/>
    </row>
    <row r="57" spans="1:31" x14ac:dyDescent="0.25">
      <c r="N57" s="9"/>
    </row>
    <row r="58" spans="1:31" x14ac:dyDescent="0.25">
      <c r="N58" s="9"/>
    </row>
    <row r="59" spans="1:31" x14ac:dyDescent="0.25">
      <c r="N59" s="9"/>
    </row>
    <row r="60" spans="1:31" x14ac:dyDescent="0.25">
      <c r="N60" s="9"/>
    </row>
    <row r="61" spans="1:31" x14ac:dyDescent="0.25">
      <c r="N61" s="9"/>
    </row>
    <row r="62" spans="1:31" x14ac:dyDescent="0.25">
      <c r="N62" s="9"/>
    </row>
    <row r="63" spans="1:31" x14ac:dyDescent="0.25">
      <c r="N63" s="9"/>
    </row>
    <row r="64" spans="1:31" x14ac:dyDescent="0.25">
      <c r="N64" s="9">
        <f>+'DEC 25 CMS Report in $M '!X40*1000000</f>
        <v>69035045.792960003</v>
      </c>
    </row>
    <row r="65" spans="6:28" x14ac:dyDescent="0.25">
      <c r="N65" s="9">
        <f>+N40</f>
        <v>5.7354853300000013</v>
      </c>
    </row>
    <row r="66" spans="6:28" x14ac:dyDescent="0.25">
      <c r="F66" s="3"/>
      <c r="G66" s="3"/>
      <c r="H66" s="3"/>
      <c r="I66" s="3"/>
      <c r="K66" s="8"/>
      <c r="N66" s="9">
        <f>+N65-N64</f>
        <v>-69035040.057474673</v>
      </c>
    </row>
    <row r="67" spans="6:28" x14ac:dyDescent="0.25">
      <c r="G67" s="3"/>
      <c r="I67" s="3"/>
      <c r="N67" s="7"/>
    </row>
    <row r="68" spans="6:28" x14ac:dyDescent="0.25">
      <c r="K68" s="8"/>
      <c r="N68" s="7"/>
    </row>
    <row r="69" spans="6:28" x14ac:dyDescent="0.25">
      <c r="K69" s="8"/>
      <c r="N69" s="7"/>
      <c r="P69" s="3"/>
      <c r="U69" s="3"/>
      <c r="V69" s="3"/>
      <c r="W69" s="3"/>
      <c r="Z69" s="3"/>
      <c r="AA69" s="3"/>
      <c r="AB69" s="3"/>
    </row>
    <row r="70" spans="6:28" x14ac:dyDescent="0.25">
      <c r="K70" s="3"/>
      <c r="U70" s="3"/>
      <c r="V70" s="3"/>
      <c r="W70" s="3"/>
      <c r="Z70" s="3"/>
      <c r="AA70" s="3"/>
      <c r="AB70" s="3"/>
    </row>
    <row r="71" spans="6:28" x14ac:dyDescent="0.25">
      <c r="K71" s="3"/>
    </row>
    <row r="72" spans="6:28" x14ac:dyDescent="0.25">
      <c r="K72" s="3"/>
      <c r="N72" s="3"/>
    </row>
    <row r="73" spans="6:28" x14ac:dyDescent="0.25">
      <c r="K73" s="3"/>
      <c r="L73" s="3"/>
      <c r="M73" s="3"/>
      <c r="X73" s="3"/>
      <c r="Y73" s="3"/>
    </row>
    <row r="74" spans="6:28" x14ac:dyDescent="0.25">
      <c r="K74" s="3"/>
      <c r="N74" s="6">
        <v>16.53</v>
      </c>
    </row>
    <row r="75" spans="6:28" x14ac:dyDescent="0.25">
      <c r="K75" s="3"/>
      <c r="N75" s="5">
        <f>+N40/1000000</f>
        <v>5.7354853300000012E-6</v>
      </c>
    </row>
    <row r="76" spans="6:28" x14ac:dyDescent="0.25">
      <c r="K76" s="3"/>
      <c r="L76" s="3"/>
      <c r="M76" s="3"/>
      <c r="N76" s="1">
        <f>+N74*1000000</f>
        <v>16530000.000000002</v>
      </c>
      <c r="X76" s="3"/>
      <c r="Y76" s="3"/>
    </row>
    <row r="77" spans="6:28" x14ac:dyDescent="0.25">
      <c r="N77" s="1">
        <f>+N76-N40</f>
        <v>16529994.264514672</v>
      </c>
    </row>
    <row r="78" spans="6:28" x14ac:dyDescent="0.25">
      <c r="N78" s="4"/>
    </row>
    <row r="80" spans="6:28" x14ac:dyDescent="0.25">
      <c r="N80" s="2">
        <f>+N40</f>
        <v>5.7354853300000013</v>
      </c>
    </row>
    <row r="82" spans="14:14" x14ac:dyDescent="0.25">
      <c r="N82" s="1">
        <f>+N80-N52</f>
        <v>5.7354853300000013</v>
      </c>
    </row>
    <row r="83" spans="14:14" x14ac:dyDescent="0.25">
      <c r="N83" s="3"/>
    </row>
    <row r="85" spans="14:14" x14ac:dyDescent="0.25">
      <c r="N85" s="2">
        <f>+N40</f>
        <v>5.7354853300000013</v>
      </c>
    </row>
    <row r="87" spans="14:14" x14ac:dyDescent="0.25">
      <c r="N87" s="1"/>
    </row>
  </sheetData>
  <mergeCells count="2">
    <mergeCell ref="AC3:AF3"/>
    <mergeCell ref="E3:W3"/>
  </mergeCells>
  <pageMargins left="0.7" right="0.7" top="0.75" bottom="0.75" header="0.3" footer="0.3"/>
  <pageSetup paperSize="3" orientation="landscape" r:id="rId1"/>
  <colBreaks count="1" manualBreakCount="1">
    <brk id="15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2F80-4F59-47DB-9210-4BDB70EBFA7F}">
  <sheetPr>
    <tabColor rgb="FF00B050"/>
  </sheetPr>
  <dimension ref="A1:D59"/>
  <sheetViews>
    <sheetView topLeftCell="A42" workbookViewId="0">
      <selection activeCell="C3" sqref="C3:D3"/>
    </sheetView>
  </sheetViews>
  <sheetFormatPr defaultRowHeight="15" x14ac:dyDescent="0.25"/>
  <cols>
    <col min="1" max="1" width="34.140625" customWidth="1"/>
    <col min="2" max="2" width="21.140625" bestFit="1" customWidth="1"/>
    <col min="3" max="3" width="28.28515625" bestFit="1" customWidth="1"/>
    <col min="4" max="4" width="51.5703125" customWidth="1"/>
  </cols>
  <sheetData>
    <row r="1" spans="1:4" hidden="1" x14ac:dyDescent="0.25">
      <c r="A1" s="94" t="s">
        <v>109</v>
      </c>
      <c r="B1" s="93"/>
      <c r="C1" s="93"/>
      <c r="D1" s="93"/>
    </row>
    <row r="2" spans="1:4" hidden="1" x14ac:dyDescent="0.25"/>
    <row r="3" spans="1:4" x14ac:dyDescent="0.25">
      <c r="A3" s="103" t="s">
        <v>110</v>
      </c>
      <c r="B3" s="103" t="s">
        <v>111</v>
      </c>
      <c r="C3" s="103" t="s">
        <v>112</v>
      </c>
      <c r="D3" s="103" t="s">
        <v>113</v>
      </c>
    </row>
    <row r="4" spans="1:4" x14ac:dyDescent="0.25">
      <c r="A4" t="s">
        <v>114</v>
      </c>
      <c r="B4" s="100">
        <f>B8/4</f>
        <v>149.25</v>
      </c>
      <c r="C4" s="100">
        <v>14.9</v>
      </c>
      <c r="D4" t="s">
        <v>115</v>
      </c>
    </row>
    <row r="5" spans="1:4" x14ac:dyDescent="0.25">
      <c r="A5" t="s">
        <v>116</v>
      </c>
      <c r="B5" s="100">
        <v>149.25</v>
      </c>
      <c r="C5" s="100">
        <v>14.9</v>
      </c>
      <c r="D5" t="s">
        <v>115</v>
      </c>
    </row>
    <row r="6" spans="1:4" x14ac:dyDescent="0.25">
      <c r="A6" t="s">
        <v>117</v>
      </c>
      <c r="B6" s="100">
        <v>149.25</v>
      </c>
      <c r="C6" s="100">
        <v>14.9</v>
      </c>
      <c r="D6" t="s">
        <v>118</v>
      </c>
    </row>
    <row r="7" spans="1:4" x14ac:dyDescent="0.25">
      <c r="A7" t="s">
        <v>119</v>
      </c>
      <c r="B7" s="100">
        <v>149.25</v>
      </c>
      <c r="C7" s="100">
        <v>14.9</v>
      </c>
      <c r="D7" t="s">
        <v>118</v>
      </c>
    </row>
    <row r="8" spans="1:4" x14ac:dyDescent="0.25">
      <c r="B8" s="100">
        <v>597</v>
      </c>
      <c r="C8" s="100">
        <f>SUM(C4:C7)</f>
        <v>59.6</v>
      </c>
      <c r="D8" t="s">
        <v>120</v>
      </c>
    </row>
    <row r="9" spans="1:4" x14ac:dyDescent="0.25">
      <c r="B9" s="100"/>
      <c r="C9" s="100"/>
    </row>
    <row r="10" spans="1:4" x14ac:dyDescent="0.25">
      <c r="A10" s="94" t="s">
        <v>121</v>
      </c>
      <c r="B10" s="102"/>
      <c r="C10" s="102"/>
      <c r="D10" s="93"/>
    </row>
    <row r="11" spans="1:4" x14ac:dyDescent="0.25">
      <c r="B11" s="100"/>
      <c r="C11" s="100"/>
    </row>
    <row r="12" spans="1:4" x14ac:dyDescent="0.25">
      <c r="A12" s="90" t="s">
        <v>110</v>
      </c>
      <c r="B12" s="90" t="s">
        <v>111</v>
      </c>
      <c r="C12" s="90" t="s">
        <v>112</v>
      </c>
      <c r="D12" s="90" t="s">
        <v>113</v>
      </c>
    </row>
    <row r="13" spans="1:4" x14ac:dyDescent="0.25">
      <c r="A13" t="s">
        <v>114</v>
      </c>
      <c r="B13" s="100">
        <v>166.7</v>
      </c>
      <c r="C13" s="100">
        <v>16.399999999999999</v>
      </c>
      <c r="D13" t="s">
        <v>115</v>
      </c>
    </row>
    <row r="14" spans="1:4" x14ac:dyDescent="0.25">
      <c r="A14" t="s">
        <v>116</v>
      </c>
      <c r="B14" s="100">
        <v>170.7</v>
      </c>
      <c r="C14" s="100">
        <v>16.7</v>
      </c>
      <c r="D14" t="s">
        <v>115</v>
      </c>
    </row>
    <row r="15" spans="1:4" x14ac:dyDescent="0.25">
      <c r="A15" t="s">
        <v>117</v>
      </c>
      <c r="B15" s="100">
        <v>168.7</v>
      </c>
      <c r="C15" s="100">
        <v>16.600000000000001</v>
      </c>
      <c r="D15" t="s">
        <v>118</v>
      </c>
    </row>
    <row r="16" spans="1:4" x14ac:dyDescent="0.25">
      <c r="A16" t="s">
        <v>119</v>
      </c>
      <c r="B16" s="100">
        <v>168.7</v>
      </c>
      <c r="C16" s="100">
        <v>16.600000000000001</v>
      </c>
      <c r="D16" t="s">
        <v>118</v>
      </c>
    </row>
    <row r="17" spans="1:4" x14ac:dyDescent="0.25">
      <c r="B17" s="100">
        <f>SUM(B13:B16)</f>
        <v>674.8</v>
      </c>
      <c r="C17" s="100">
        <f>SUM(C13:C16)</f>
        <v>66.3</v>
      </c>
      <c r="D17" t="s">
        <v>120</v>
      </c>
    </row>
    <row r="18" spans="1:4" x14ac:dyDescent="0.25">
      <c r="B18" s="100"/>
      <c r="C18" s="100"/>
    </row>
    <row r="19" spans="1:4" x14ac:dyDescent="0.25">
      <c r="A19" s="94" t="s">
        <v>122</v>
      </c>
      <c r="B19" s="93"/>
      <c r="C19" s="93"/>
      <c r="D19" s="93"/>
    </row>
    <row r="21" spans="1:4" x14ac:dyDescent="0.25">
      <c r="A21" s="90" t="s">
        <v>110</v>
      </c>
      <c r="B21" s="90" t="s">
        <v>111</v>
      </c>
      <c r="C21" s="90" t="s">
        <v>112</v>
      </c>
      <c r="D21" s="90" t="s">
        <v>113</v>
      </c>
    </row>
    <row r="22" spans="1:4" x14ac:dyDescent="0.25">
      <c r="A22" t="s">
        <v>114</v>
      </c>
      <c r="B22" s="101">
        <v>168.5</v>
      </c>
      <c r="C22" s="101">
        <v>16.440000000000001</v>
      </c>
      <c r="D22" t="s">
        <v>115</v>
      </c>
    </row>
    <row r="23" spans="1:4" x14ac:dyDescent="0.25">
      <c r="A23" t="s">
        <v>116</v>
      </c>
      <c r="B23" s="101">
        <v>171.9</v>
      </c>
      <c r="C23" s="101">
        <v>16.73</v>
      </c>
      <c r="D23" t="s">
        <v>115</v>
      </c>
    </row>
    <row r="24" spans="1:4" x14ac:dyDescent="0.25">
      <c r="A24" t="s">
        <v>117</v>
      </c>
      <c r="B24" s="101">
        <v>174.3</v>
      </c>
      <c r="C24" s="101">
        <v>16.96</v>
      </c>
      <c r="D24" t="s">
        <v>123</v>
      </c>
    </row>
    <row r="25" spans="1:4" x14ac:dyDescent="0.25">
      <c r="A25" t="s">
        <v>119</v>
      </c>
      <c r="B25" s="101">
        <v>176</v>
      </c>
      <c r="C25" s="101">
        <v>17.100000000000001</v>
      </c>
      <c r="D25" t="s">
        <v>123</v>
      </c>
    </row>
    <row r="26" spans="1:4" x14ac:dyDescent="0.25">
      <c r="A26" t="s">
        <v>124</v>
      </c>
      <c r="B26" s="101">
        <v>50</v>
      </c>
      <c r="C26" s="101">
        <v>5</v>
      </c>
      <c r="D26" t="s">
        <v>125</v>
      </c>
    </row>
    <row r="27" spans="1:4" x14ac:dyDescent="0.25">
      <c r="B27" s="100">
        <f>SUM(B22:B26)</f>
        <v>740.7</v>
      </c>
      <c r="C27" s="99">
        <f>SUM(C22:C26)</f>
        <v>72.23</v>
      </c>
      <c r="D27" t="s">
        <v>120</v>
      </c>
    </row>
    <row r="28" spans="1:4" x14ac:dyDescent="0.25">
      <c r="A28" t="s">
        <v>126</v>
      </c>
      <c r="B28" s="100"/>
      <c r="C28" s="99"/>
    </row>
    <row r="29" spans="1:4" x14ac:dyDescent="0.25">
      <c r="B29" s="100"/>
      <c r="C29" s="99"/>
    </row>
    <row r="30" spans="1:4" x14ac:dyDescent="0.25">
      <c r="A30" s="94" t="s">
        <v>127</v>
      </c>
      <c r="B30" s="93"/>
      <c r="C30" s="93"/>
      <c r="D30" s="93"/>
    </row>
    <row r="31" spans="1:4" x14ac:dyDescent="0.25">
      <c r="A31" s="90" t="s">
        <v>110</v>
      </c>
      <c r="B31" s="91" t="s">
        <v>128</v>
      </c>
      <c r="C31" s="91" t="s">
        <v>129</v>
      </c>
      <c r="D31" s="90" t="s">
        <v>113</v>
      </c>
    </row>
    <row r="32" spans="1:4" x14ac:dyDescent="0.25">
      <c r="A32" t="s">
        <v>130</v>
      </c>
      <c r="B32" s="92">
        <v>175304085.45700008</v>
      </c>
      <c r="C32" s="92">
        <v>16700895.509700023</v>
      </c>
      <c r="D32" t="s">
        <v>131</v>
      </c>
    </row>
    <row r="33" spans="1:4" x14ac:dyDescent="0.25">
      <c r="A33" t="s">
        <v>132</v>
      </c>
      <c r="B33" s="92">
        <v>177656315.79199994</v>
      </c>
      <c r="C33" s="92">
        <v>16964340.57670005</v>
      </c>
      <c r="D33" t="s">
        <v>131</v>
      </c>
    </row>
    <row r="34" spans="1:4" x14ac:dyDescent="0.25">
      <c r="A34" t="s">
        <v>133</v>
      </c>
      <c r="B34" s="92">
        <v>194386318.54299977</v>
      </c>
      <c r="C34" s="92">
        <v>18638773.711300015</v>
      </c>
      <c r="D34" t="s">
        <v>131</v>
      </c>
    </row>
    <row r="35" spans="1:4" x14ac:dyDescent="0.25">
      <c r="A35" t="s">
        <v>134</v>
      </c>
      <c r="B35" s="92">
        <v>203425557.26699984</v>
      </c>
      <c r="C35" s="92">
        <v>19561748.653699983</v>
      </c>
      <c r="D35" t="s">
        <v>131</v>
      </c>
    </row>
    <row r="36" spans="1:4" x14ac:dyDescent="0.25">
      <c r="B36" s="92">
        <v>0</v>
      </c>
      <c r="C36" s="92">
        <v>0</v>
      </c>
    </row>
    <row r="37" spans="1:4" x14ac:dyDescent="0.25">
      <c r="B37" s="92">
        <f>SUM(B32:B36)</f>
        <v>750772277.05899966</v>
      </c>
      <c r="C37" s="8">
        <f>SUM(C32:C36)</f>
        <v>71865758.451400071</v>
      </c>
      <c r="D37" t="s">
        <v>135</v>
      </c>
    </row>
    <row r="38" spans="1:4" x14ac:dyDescent="0.25">
      <c r="B38" s="92"/>
      <c r="C38" s="92"/>
      <c r="D38" s="95"/>
    </row>
    <row r="39" spans="1:4" x14ac:dyDescent="0.25">
      <c r="A39" s="94" t="s">
        <v>136</v>
      </c>
      <c r="B39" s="98"/>
      <c r="C39" s="98"/>
      <c r="D39" s="93"/>
    </row>
    <row r="40" spans="1:4" x14ac:dyDescent="0.25">
      <c r="A40" s="90" t="s">
        <v>110</v>
      </c>
      <c r="B40" s="91" t="s">
        <v>128</v>
      </c>
      <c r="C40" s="91" t="s">
        <v>129</v>
      </c>
      <c r="D40" s="90"/>
    </row>
    <row r="41" spans="1:4" x14ac:dyDescent="0.25">
      <c r="A41" t="s">
        <v>137</v>
      </c>
      <c r="B41" s="92">
        <v>175304085.45700008</v>
      </c>
      <c r="C41" s="92">
        <f>+B41*0.1</f>
        <v>17530408.54570001</v>
      </c>
      <c r="D41" t="s">
        <v>131</v>
      </c>
    </row>
    <row r="42" spans="1:4" x14ac:dyDescent="0.25">
      <c r="A42" t="s">
        <v>138</v>
      </c>
      <c r="B42" s="92">
        <v>177656315.79199994</v>
      </c>
      <c r="C42" s="92">
        <f>+B42*0.1</f>
        <v>17765631.579199996</v>
      </c>
      <c r="D42" t="s">
        <v>131</v>
      </c>
    </row>
    <row r="43" spans="1:4" x14ac:dyDescent="0.25">
      <c r="A43" t="s">
        <v>139</v>
      </c>
      <c r="B43" s="92">
        <v>194386318.54299977</v>
      </c>
      <c r="C43" s="92">
        <f>+B43*0.1</f>
        <v>19438631.854299977</v>
      </c>
      <c r="D43" t="s">
        <v>131</v>
      </c>
    </row>
    <row r="44" spans="1:4" x14ac:dyDescent="0.25">
      <c r="A44" t="s">
        <v>140</v>
      </c>
      <c r="B44" s="89">
        <v>154445530</v>
      </c>
      <c r="C44" s="89">
        <f>+B44*0.1</f>
        <v>15444553</v>
      </c>
      <c r="D44" t="s">
        <v>131</v>
      </c>
    </row>
    <row r="45" spans="1:4" x14ac:dyDescent="0.25">
      <c r="B45" s="89">
        <v>0</v>
      </c>
      <c r="C45" s="89">
        <v>0</v>
      </c>
    </row>
    <row r="46" spans="1:4" x14ac:dyDescent="0.25">
      <c r="B46" s="89">
        <f>SUM(B41:B45)</f>
        <v>701792249.79199982</v>
      </c>
      <c r="C46" s="69">
        <f>SUM(C41:C45)</f>
        <v>70179224.979199976</v>
      </c>
    </row>
    <row r="47" spans="1:4" x14ac:dyDescent="0.25">
      <c r="B47" s="97"/>
      <c r="C47" s="96"/>
      <c r="D47" s="95"/>
    </row>
    <row r="48" spans="1:4" x14ac:dyDescent="0.25">
      <c r="A48" s="94" t="s">
        <v>141</v>
      </c>
      <c r="B48" s="93"/>
      <c r="C48" s="93"/>
      <c r="D48" s="93"/>
    </row>
    <row r="49" spans="1:4" x14ac:dyDescent="0.25">
      <c r="A49" s="90" t="s">
        <v>110</v>
      </c>
      <c r="B49" s="91" t="s">
        <v>128</v>
      </c>
      <c r="C49" s="91" t="s">
        <v>129</v>
      </c>
      <c r="D49" s="90"/>
    </row>
    <row r="50" spans="1:4" x14ac:dyDescent="0.25">
      <c r="A50" t="s">
        <v>142</v>
      </c>
      <c r="B50" s="92">
        <v>175304085.45700008</v>
      </c>
      <c r="C50" s="92">
        <f>+B50*0.1</f>
        <v>17530408.54570001</v>
      </c>
      <c r="D50" t="s">
        <v>131</v>
      </c>
    </row>
    <row r="51" spans="1:4" x14ac:dyDescent="0.25">
      <c r="A51" t="s">
        <v>143</v>
      </c>
      <c r="B51" s="92">
        <v>177656315.79199994</v>
      </c>
      <c r="C51" s="92">
        <f>+B51*0.1</f>
        <v>17765631.579199996</v>
      </c>
      <c r="D51" t="s">
        <v>131</v>
      </c>
    </row>
    <row r="52" spans="1:4" x14ac:dyDescent="0.25">
      <c r="A52" t="s">
        <v>144</v>
      </c>
      <c r="B52" s="92">
        <v>194386318.54299977</v>
      </c>
      <c r="C52" s="92">
        <f>+B52*0.1</f>
        <v>19438631.854299977</v>
      </c>
      <c r="D52" t="s">
        <v>131</v>
      </c>
    </row>
    <row r="53" spans="1:4" x14ac:dyDescent="0.25">
      <c r="A53" t="s">
        <v>145</v>
      </c>
      <c r="B53" s="89">
        <v>154445530</v>
      </c>
      <c r="C53" s="89">
        <f>+B53*0.1</f>
        <v>15444553</v>
      </c>
      <c r="D53" t="s">
        <v>131</v>
      </c>
    </row>
    <row r="54" spans="1:4" x14ac:dyDescent="0.25">
      <c r="B54" s="89">
        <v>0</v>
      </c>
      <c r="C54" s="89">
        <v>0</v>
      </c>
    </row>
    <row r="55" spans="1:4" x14ac:dyDescent="0.25">
      <c r="B55" s="89">
        <f>SUM(B50:B54)</f>
        <v>701792249.79199982</v>
      </c>
      <c r="C55" s="69">
        <f>SUM(C50:C54)</f>
        <v>70179224.979199976</v>
      </c>
    </row>
    <row r="57" spans="1:4" x14ac:dyDescent="0.25">
      <c r="A57" s="90" t="s">
        <v>146</v>
      </c>
    </row>
    <row r="58" spans="1:4" x14ac:dyDescent="0.25">
      <c r="A58" s="90" t="s">
        <v>110</v>
      </c>
      <c r="B58" s="91" t="s">
        <v>128</v>
      </c>
      <c r="C58" s="91" t="s">
        <v>129</v>
      </c>
      <c r="D58" s="90"/>
    </row>
    <row r="59" spans="1:4" x14ac:dyDescent="0.25">
      <c r="A59" t="s">
        <v>147</v>
      </c>
      <c r="B59" s="89">
        <v>704353063.79199982</v>
      </c>
      <c r="C59" s="89">
        <f>+B59*0.1</f>
        <v>70435306.379199982</v>
      </c>
      <c r="D59" t="s">
        <v>131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1ABC9319E0140B72900DAACF832D6" ma:contentTypeVersion="23" ma:contentTypeDescription="Create a new document." ma:contentTypeScope="" ma:versionID="67b1203385d7546da6c1d615997d159b">
  <xsd:schema xmlns:xsd="http://www.w3.org/2001/XMLSchema" xmlns:xs="http://www.w3.org/2001/XMLSchema" xmlns:p="http://schemas.microsoft.com/office/2006/metadata/properties" xmlns:ns1="http://schemas.microsoft.com/sharepoint/v3" xmlns:ns2="2d727684-7218-4c4c-b8f9-db706b5ec5c1" xmlns:ns3="7bdcdbe7-1b59-4267-ac42-6a538006b42e" targetNamespace="http://schemas.microsoft.com/office/2006/metadata/properties" ma:root="true" ma:fieldsID="3cd5e473bf9c7f0b3baec6548c6f04f1" ns1:_="" ns2:_="" ns3:_="">
    <xsd:import namespace="http://schemas.microsoft.com/sharepoint/v3"/>
    <xsd:import namespace="2d727684-7218-4c4c-b8f9-db706b5ec5c1"/>
    <xsd:import namespace="7bdcdbe7-1b59-4267-ac42-6a538006b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_x0023_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hecked_x0020_Ou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7684-7218-4c4c-b8f9-db706b5ec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23_" ma:index="15" nillable="true" ma:displayName="#" ma:description="Sorting Order" ma:internalName="_x0023_" ma:percentage="FALSE">
      <xsd:simpleType>
        <xsd:restriction base="dms:Number">
          <xsd:minInclusive value="1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hecked_x0020_Out" ma:index="21" nillable="true" ma:displayName="Checked Out" ma:default="1" ma:description="Checked out" ma:internalName="Checked_x0020_Out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cdbe7-1b59-4267-ac42-6a538006b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8b31a12-4d27-4064-85c0-e0356db98907}" ma:internalName="TaxCatchAll" ma:showField="CatchAllData" ma:web="7bdcdbe7-1b59-4267-ac42-6a538006b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727684-7218-4c4c-b8f9-db706b5ec5c1">
      <Terms xmlns="http://schemas.microsoft.com/office/infopath/2007/PartnerControls"/>
    </lcf76f155ced4ddcb4097134ff3c332f>
    <_x0023_ xmlns="2d727684-7218-4c4c-b8f9-db706b5ec5c1" xsi:nil="true"/>
    <_ip_UnifiedCompliancePolicyUIAction xmlns="http://schemas.microsoft.com/sharepoint/v3" xsi:nil="true"/>
    <TaxCatchAll xmlns="7bdcdbe7-1b59-4267-ac42-6a538006b42e" xsi:nil="true"/>
    <_ip_UnifiedCompliancePolicyProperties xmlns="http://schemas.microsoft.com/sharepoint/v3" xsi:nil="true"/>
    <Checked_x0020_Out xmlns="2d727684-7218-4c4c-b8f9-db706b5ec5c1">true</Checked_x0020_Out>
  </documentManagement>
</p:properties>
</file>

<file path=customXml/itemProps1.xml><?xml version="1.0" encoding="utf-8"?>
<ds:datastoreItem xmlns:ds="http://schemas.openxmlformats.org/officeDocument/2006/customXml" ds:itemID="{E894CCF5-B644-406D-8630-FA73EB44F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d727684-7218-4c4c-b8f9-db706b5ec5c1"/>
    <ds:schemaRef ds:uri="7bdcdbe7-1b59-4267-ac42-6a538006b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A45E32-8C21-45F7-AD0D-E776940A93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921B4-4520-45D0-BC6C-46684AB3D1F0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7bdcdbe7-1b59-4267-ac42-6a538006b42e"/>
    <ds:schemaRef ds:uri="http://schemas.microsoft.com/office/infopath/2007/PartnerControls"/>
    <ds:schemaRef ds:uri="2d727684-7218-4c4c-b8f9-db706b5ec5c1"/>
    <ds:schemaRef ds:uri="http://www.w3.org/XML/1998/namespace"/>
    <ds:schemaRef ds:uri="http://schemas.microsoft.com/sharepoint/v3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DEC 25 CMS Report in $M </vt:lpstr>
      <vt:lpstr>Claiming</vt:lpstr>
      <vt:lpstr>'DEC 25 CMS Report in $M '!Print_Area</vt:lpstr>
    </vt:vector>
  </TitlesOfParts>
  <Manager/>
  <Company>State of Rhode Island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Donahue, Timothy (OHHS)</dc:creator>
  <cp:keywords/>
  <dc:description/>
  <cp:lastModifiedBy>Arruda, Patricia (OHHS)</cp:lastModifiedBy>
  <cp:revision/>
  <dcterms:created xsi:type="dcterms:W3CDTF">2026-01-05T21:04:21Z</dcterms:created>
  <dcterms:modified xsi:type="dcterms:W3CDTF">2026-01-06T15:58:46Z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0x0101008851ABC9319E0140B72900DAACF832D6</vt:lpwstr>
  </property>
  <property fmtid="{D5CDD505-2E9C-101B-9397-08002B2CF9AE}" pid="3" name="MediaServiceImageTags">
    <vt:lpwstr/>
  </property>
</Properties>
</file>