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stephanie.menders\Downloads\"/>
    </mc:Choice>
  </mc:AlternateContent>
  <xr:revisionPtr revIDLastSave="0" documentId="8_{B8AA49FC-AF87-4CCC-98CA-A73F1D3968F2}" xr6:coauthVersionLast="47" xr6:coauthVersionMax="47" xr10:uidLastSave="{00000000-0000-0000-0000-000000000000}"/>
  <workbookProtection workbookAlgorithmName="SHA-512" workbookHashValue="wwGOxeQd1+ytg+GjLgQDUOtVqnmoIAawIT3mJsb8bqa81rctIcDIkDDICjVANJziq8u95zV9eZmS6Ry/0M2DAQ==" workbookSaltValue="75Ftnoaf4qPELzqzxB+nxA==" workbookSpinCount="100000" lockStructure="1"/>
  <bookViews>
    <workbookView xWindow="-120" yWindow="-120" windowWidth="24240" windowHeight="13140" firstSheet="2" activeTab="2" xr2:uid="{F6E9C7BE-DC54-4D2D-9B93-DFA9BE89BEB7}"/>
  </bookViews>
  <sheets>
    <sheet name="Info" sheetId="2" state="veryHidden" r:id="rId1"/>
    <sheet name="Lookups" sheetId="3" state="veryHidden" r:id="rId2"/>
    <sheet name="Attestation" sheetId="5" r:id="rId3"/>
    <sheet name="Checks" sheetId="6" r:id="rId4"/>
    <sheet name="Staffing Costs" sheetId="7" r:id="rId5"/>
    <sheet name="Non-Staffing Costs" sheetId="8" r:id="rId6"/>
    <sheet name="CCBHC Revenue" sheetId="9" r:id="rId7"/>
    <sheet name="DCO Services" sheetId="10" r:id="rId8"/>
    <sheet name="DCO Expenditures" sheetId="11" r:id="rId9"/>
    <sheet name="Trial Balance Crosswalk" sheetId="12" r:id="rId10"/>
    <sheet name="Questionnaire" sheetId="13" r:id="rId11"/>
    <sheet name="Notes" sheetId="14" r:id="rId12"/>
    <sheet name="Income Statement" sheetId="15" state="veryHidden" r:id="rId13"/>
    <sheet name="FTE Summary" sheetId="16" r:id="rId14"/>
  </sheets>
  <definedNames>
    <definedName name="_xlnm._FilterDatabase" localSheetId="6" hidden="1">'CCBHC Revenue'!$A$6:$I$6</definedName>
    <definedName name="_xlnm._FilterDatabase" localSheetId="8" hidden="1">'DCO Expenditures'!$A$8:$J$8</definedName>
    <definedName name="_xlnm._FilterDatabase" localSheetId="7" hidden="1">'DCO Services'!$A$6:$G$6</definedName>
    <definedName name="_xlnm._FilterDatabase" localSheetId="0" hidden="1">Lookups!$H$10:$H$10</definedName>
    <definedName name="_xlnm._FilterDatabase" localSheetId="5" hidden="1">'Non-Staffing Costs'!$A$6:$F$246</definedName>
    <definedName name="_xlnm._FilterDatabase" localSheetId="4" hidden="1">'Staffing Costs'!$A$6:$L$510</definedName>
    <definedName name="_UC2" hidden="1">{#N/A,#N/A,FALSE,"trend"}</definedName>
    <definedName name="_UC3" hidden="1">{#N/A,#N/A,FALSE,"trend"}</definedName>
    <definedName name="aaaa" hidden="1">{#N/A,#N/A,FALSE,"trend"}</definedName>
    <definedName name="adfa" hidden="1">{#N/A,#N/A,FALSE,"trend"}</definedName>
    <definedName name="Client_Version_File_Path">Info!$C$33</definedName>
    <definedName name="end_time">Info!$C$37</definedName>
    <definedName name="exec_signer" localSheetId="2">Attestation!$E$35</definedName>
    <definedName name="f" hidden="1">{#N/A,#N/A,FALSE,"trend"}</definedName>
    <definedName name="fafa" hidden="1">{#N/A,#N/A,FALSE,"trend"}</definedName>
    <definedName name="header_1" localSheetId="0">Info!$B$1</definedName>
    <definedName name="header_2" localSheetId="0">Info!$B$2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lkup_COS">Lookups!$H$11:$H$45</definedName>
    <definedName name="other" hidden="1">{#N/A,#N/A,FALSE,"trend"}</definedName>
    <definedName name="otherUC" hidden="1">{#N/A,#N/A,FALSE,"trend"}</definedName>
    <definedName name="PHP" hidden="1">{#N/A,#N/A,FALSE,"trend"}</definedName>
    <definedName name="phys" hidden="1">{#N/A,#N/A,FALSE,"trend"}</definedName>
    <definedName name="physician" hidden="1">{#N/A,#N/A,FALSE,"trend"}</definedName>
    <definedName name="_xlnm.Print_Area" localSheetId="2">Attestation!$A$1:$K$46</definedName>
    <definedName name="_xlnm.Print_Area" localSheetId="6">'CCBHC Revenue'!$A$1:$J$103</definedName>
    <definedName name="_xlnm.Print_Area" localSheetId="8">'DCO Expenditures'!$A$1:$K$105</definedName>
    <definedName name="_xlnm.Print_Area" localSheetId="7">'DCO Services'!$A$1:$H$103</definedName>
    <definedName name="_xlnm.Print_Area" localSheetId="12">'Income Statement'!$A$1:$F$36</definedName>
    <definedName name="_xlnm.Print_Area" localSheetId="1">Lookups!$A$1:$J$84</definedName>
    <definedName name="_xlnm.Print_Area" localSheetId="5">'Non-Staffing Costs'!$A$1:$G$247</definedName>
    <definedName name="_xlnm.Print_Area" localSheetId="11">Notes!$A$1:$D$48</definedName>
    <definedName name="_xlnm.Print_Area" localSheetId="10">Questionnaire!$B$1:$N$41</definedName>
    <definedName name="_xlnm.Print_Area" localSheetId="4">'Staffing Costs'!$A$1:$M$511</definedName>
    <definedName name="_xlnm.Print_Area" localSheetId="9">'Trial Balance Crosswalk'!$A$1:$D$43</definedName>
    <definedName name="_xlnm.Print_Titles" localSheetId="6">'CCBHC Revenue'!$1:$4</definedName>
    <definedName name="_xlnm.Print_Titles" localSheetId="8">'DCO Expenditures'!$1:$4</definedName>
    <definedName name="_xlnm.Print_Titles" localSheetId="7">'DCO Services'!$1:$4</definedName>
    <definedName name="_xlnm.Print_Titles" localSheetId="12">'Income Statement'!$1:$6</definedName>
    <definedName name="_xlnm.Print_Titles" localSheetId="5">'Non-Staffing Costs'!$1:$4</definedName>
    <definedName name="_xlnm.Print_Titles" localSheetId="4">'Staffing Costs'!$1:$4</definedName>
    <definedName name="_xlnm.Print_Titles" localSheetId="9">'Trial Balance Crosswalk'!$1:$4</definedName>
    <definedName name="s" hidden="1">{#N/A,#N/A,FALSE,"trend"}</definedName>
    <definedName name="service_dates" localSheetId="0">Info!$B$5</definedName>
    <definedName name="start_time">Info!$C$36</definedName>
    <definedName name="SubconData_Admin">#REF!</definedName>
    <definedName name="SubconData_FraudRA">#REF!</definedName>
    <definedName name="SubconData_HCQI">#REF!</definedName>
    <definedName name="SubconData_LumpSum">#REF!</definedName>
    <definedName name="SubconData_ProxyReserves">#REF!</definedName>
    <definedName name="SubconData_ResGainLoss">#REF!</definedName>
    <definedName name="SubconData_SubcapProxyPaid">#REF!</definedName>
    <definedName name="SubconData_Subcontractor_ColumnB">#REF!</definedName>
    <definedName name="SubconData_TotalPaid">#REF!</definedName>
    <definedName name="SubconData_Year">#REF!</definedName>
    <definedName name="this_plan" localSheetId="2">Attestation!$D$8</definedName>
    <definedName name="updater">Info!$C$35</definedName>
    <definedName name="Uti_1000" hidden="1">{#N/A,#N/A,FALSE,"trend"}</definedName>
    <definedName name="Util_1000" hidden="1">{#N/A,#N/A,FALSE,"trend"}</definedName>
    <definedName name="Utilization" hidden="1">{#N/A,#N/A,FALSE,"trend"}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hidden="1">{"OM Visits",#N/A,TRUE,"Optimal";"OM Dollars per Hour",#N/A,TRUE,"Optimal";"OM Hours per Visit",#N/A,TRUE,"Optimal";"OM Dollars per Visit",#N/A,TRUE,"Optimal";"OM Total Visits",#N/A,TRUE,"Optimal";"OM PMPM",#N/A,TRUE,"Optimal"}</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hidden="1">{#N/A,#N/A,FALSE,"Allocation"}</definedName>
    <definedName name="wrn.Assumptions." hidden="1">{#N/A,#N/A,FALSE,"Assumptions"}</definedName>
    <definedName name="wrn.Detail." hidden="1">{"umarea",#N/A,FALSE,"Starting Cost";"umagesex",#N/A,FALSE,"Starting Cost";"umbenlim",#N/A,FALSE,"Starting Cost";"umprovdisc",#N/A,FALSE,"Starting Cost";"umother",#N/A,FALSE,"Starting Cost";"umtrend",#N/A,FALSE,"Starting Cost"}</definedName>
    <definedName name="wrn.Factors." hidden="1">{#N/A,#N/A,FALSE,"Factors"}</definedName>
    <definedName name="wrn.Model." hidden="1">{#N/A,#N/A,FALSE,"Model"}</definedName>
    <definedName name="wrn.Print._.All." hidden="1">{#N/A,#N/A,FALSE,"Assumptions";#N/A,#N/A,FALSE,"Factors";#N/A,#N/A,FALSE,"Model";#N/A,#N/A,FALSE,"Allocation"}</definedName>
    <definedName name="wrn.rates." hidden="1">{"rates",#N/A,FALSE,"Summary"}</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6" l="1"/>
  <c r="D50" i="16"/>
  <c r="G50" i="16" s="1"/>
  <c r="F49" i="16"/>
  <c r="D49" i="16"/>
  <c r="G49" i="16" s="1"/>
  <c r="F48" i="16"/>
  <c r="D48" i="16"/>
  <c r="G48" i="16" s="1"/>
  <c r="F47" i="16"/>
  <c r="D47" i="16"/>
  <c r="G47" i="16" s="1"/>
  <c r="F46" i="16"/>
  <c r="D46" i="16"/>
  <c r="G46" i="16" s="1"/>
  <c r="F45" i="16"/>
  <c r="D45" i="16"/>
  <c r="G45" i="16" s="1"/>
  <c r="F44" i="16"/>
  <c r="E44" i="16"/>
  <c r="H44" i="16" s="1"/>
  <c r="D44" i="16"/>
  <c r="G44" i="16" s="1"/>
  <c r="F43" i="16"/>
  <c r="G43" i="16" s="1"/>
  <c r="D43" i="16"/>
  <c r="G42" i="16"/>
  <c r="F42" i="16"/>
  <c r="D42" i="16"/>
  <c r="F41" i="16"/>
  <c r="D41" i="16"/>
  <c r="G41" i="16" s="1"/>
  <c r="F40" i="16"/>
  <c r="G40" i="16" s="1"/>
  <c r="D40" i="16"/>
  <c r="F39" i="16"/>
  <c r="D39" i="16"/>
  <c r="F38" i="16"/>
  <c r="D38" i="16"/>
  <c r="G37" i="16"/>
  <c r="F37" i="16"/>
  <c r="D37" i="16"/>
  <c r="F36" i="16"/>
  <c r="E36" i="16"/>
  <c r="H36" i="16" s="1"/>
  <c r="D36" i="16"/>
  <c r="G36" i="16" s="1"/>
  <c r="F35" i="16"/>
  <c r="D35" i="16"/>
  <c r="G34" i="16"/>
  <c r="F34" i="16"/>
  <c r="D34" i="16"/>
  <c r="F33" i="16"/>
  <c r="D33" i="16"/>
  <c r="G33" i="16" s="1"/>
  <c r="F32" i="16"/>
  <c r="D32" i="16"/>
  <c r="F31" i="16"/>
  <c r="D31" i="16"/>
  <c r="F30" i="16"/>
  <c r="D30" i="16"/>
  <c r="G30" i="16" s="1"/>
  <c r="F29" i="16"/>
  <c r="D29" i="16"/>
  <c r="G29" i="16" s="1"/>
  <c r="F28" i="16"/>
  <c r="E28" i="16"/>
  <c r="H28" i="16" s="1"/>
  <c r="D28" i="16"/>
  <c r="G28" i="16" s="1"/>
  <c r="F27" i="16"/>
  <c r="D27" i="16"/>
  <c r="G27" i="16" s="1"/>
  <c r="F26" i="16"/>
  <c r="D26" i="16"/>
  <c r="G26" i="16" s="1"/>
  <c r="F25" i="16"/>
  <c r="D25" i="16"/>
  <c r="G25" i="16" s="1"/>
  <c r="F24" i="16"/>
  <c r="D24" i="16"/>
  <c r="F23" i="16"/>
  <c r="D23" i="16"/>
  <c r="F22" i="16"/>
  <c r="D22" i="16"/>
  <c r="F21" i="16"/>
  <c r="D21" i="16"/>
  <c r="G21" i="16" s="1"/>
  <c r="F20" i="16"/>
  <c r="E20" i="16"/>
  <c r="H20" i="16" s="1"/>
  <c r="D20" i="16"/>
  <c r="G20" i="16" s="1"/>
  <c r="F19" i="16"/>
  <c r="D19" i="16"/>
  <c r="G19" i="16" s="1"/>
  <c r="F18" i="16"/>
  <c r="D18" i="16"/>
  <c r="G18" i="16" s="1"/>
  <c r="F17" i="16"/>
  <c r="D17" i="16"/>
  <c r="F16" i="16"/>
  <c r="D16" i="16"/>
  <c r="F15" i="16"/>
  <c r="D15" i="16"/>
  <c r="F14" i="16"/>
  <c r="D14" i="16"/>
  <c r="G14" i="16" s="1"/>
  <c r="F13" i="16"/>
  <c r="D13" i="16"/>
  <c r="F12" i="16"/>
  <c r="E12" i="16"/>
  <c r="D12" i="16"/>
  <c r="G12" i="16" s="1"/>
  <c r="F11" i="16"/>
  <c r="D11" i="16"/>
  <c r="G11" i="16" s="1"/>
  <c r="F10" i="16"/>
  <c r="D10" i="16"/>
  <c r="G10" i="16" s="1"/>
  <c r="F9" i="16"/>
  <c r="D9" i="16"/>
  <c r="G9" i="16" s="1"/>
  <c r="A7" i="16"/>
  <c r="A3" i="16"/>
  <c r="F40" i="15"/>
  <c r="E40" i="15"/>
  <c r="D40" i="15"/>
  <c r="C40" i="15"/>
  <c r="B40" i="15"/>
  <c r="F39" i="15"/>
  <c r="F23" i="15" s="1"/>
  <c r="B39" i="15"/>
  <c r="B10" i="15" s="1"/>
  <c r="E31" i="15"/>
  <c r="D31" i="15"/>
  <c r="C31" i="15"/>
  <c r="B31" i="15"/>
  <c r="B19" i="15"/>
  <c r="F14" i="15"/>
  <c r="F13" i="15"/>
  <c r="F10" i="15"/>
  <c r="F8" i="15"/>
  <c r="F31" i="15" s="1"/>
  <c r="B7" i="15"/>
  <c r="A3" i="15"/>
  <c r="A3" i="14"/>
  <c r="A3" i="13"/>
  <c r="A3" i="12"/>
  <c r="AG104" i="11"/>
  <c r="M104" i="11"/>
  <c r="J104" i="11"/>
  <c r="AG103" i="11"/>
  <c r="M103" i="11"/>
  <c r="J103" i="11"/>
  <c r="AG102" i="11"/>
  <c r="M102" i="11"/>
  <c r="J102" i="11"/>
  <c r="AG101" i="11"/>
  <c r="M101" i="11"/>
  <c r="J101" i="11"/>
  <c r="AG100" i="11"/>
  <c r="M100" i="11"/>
  <c r="J100" i="11"/>
  <c r="AG99" i="11"/>
  <c r="M99" i="11"/>
  <c r="J99" i="11"/>
  <c r="AG98" i="11"/>
  <c r="M98" i="11"/>
  <c r="J98" i="11"/>
  <c r="AG97" i="11"/>
  <c r="M97" i="11"/>
  <c r="J97" i="11"/>
  <c r="AG96" i="11"/>
  <c r="M96" i="11"/>
  <c r="J96" i="11"/>
  <c r="AG95" i="11"/>
  <c r="M95" i="11"/>
  <c r="J95" i="11"/>
  <c r="AG94" i="11"/>
  <c r="M94" i="11"/>
  <c r="J94" i="11"/>
  <c r="AG93" i="11"/>
  <c r="M93" i="11"/>
  <c r="J93" i="11"/>
  <c r="AG92" i="11"/>
  <c r="M92" i="11"/>
  <c r="J92" i="11"/>
  <c r="AG91" i="11"/>
  <c r="M91" i="11"/>
  <c r="J91" i="11"/>
  <c r="AG90" i="11"/>
  <c r="M90" i="11"/>
  <c r="J90" i="11"/>
  <c r="AG89" i="11"/>
  <c r="M89" i="11"/>
  <c r="J89" i="11"/>
  <c r="AG88" i="11"/>
  <c r="M88" i="11"/>
  <c r="J88" i="11"/>
  <c r="AG87" i="11"/>
  <c r="M87" i="11"/>
  <c r="J87" i="11"/>
  <c r="AG86" i="11"/>
  <c r="M86" i="11"/>
  <c r="J86" i="11"/>
  <c r="AG85" i="11"/>
  <c r="M85" i="11"/>
  <c r="J85" i="11"/>
  <c r="AG84" i="11"/>
  <c r="M84" i="11"/>
  <c r="J84" i="11"/>
  <c r="AG83" i="11"/>
  <c r="M83" i="11"/>
  <c r="J83" i="11"/>
  <c r="AG82" i="11"/>
  <c r="M82" i="11"/>
  <c r="J82" i="11"/>
  <c r="AG81" i="11"/>
  <c r="M81" i="11"/>
  <c r="J81" i="11"/>
  <c r="AG80" i="11"/>
  <c r="M80" i="11"/>
  <c r="J80" i="11"/>
  <c r="AG79" i="11"/>
  <c r="M79" i="11"/>
  <c r="J79" i="11"/>
  <c r="AG78" i="11"/>
  <c r="M78" i="11"/>
  <c r="J78" i="11"/>
  <c r="AG77" i="11"/>
  <c r="M77" i="11"/>
  <c r="J77" i="11"/>
  <c r="AG76" i="11"/>
  <c r="M76" i="11"/>
  <c r="J76" i="11"/>
  <c r="AG75" i="11"/>
  <c r="M75" i="11"/>
  <c r="J75" i="11"/>
  <c r="AG74" i="11"/>
  <c r="M74" i="11"/>
  <c r="J74" i="11"/>
  <c r="AG73" i="11"/>
  <c r="M73" i="11"/>
  <c r="J73" i="11"/>
  <c r="AG72" i="11"/>
  <c r="M72" i="11"/>
  <c r="J72" i="11"/>
  <c r="AG71" i="11"/>
  <c r="M71" i="11"/>
  <c r="J71" i="11"/>
  <c r="AG70" i="11"/>
  <c r="M70" i="11"/>
  <c r="J70" i="11"/>
  <c r="AG69" i="11"/>
  <c r="M69" i="11"/>
  <c r="J69" i="11"/>
  <c r="AG68" i="11"/>
  <c r="M68" i="11"/>
  <c r="J68" i="11"/>
  <c r="AG67" i="11"/>
  <c r="M67" i="11"/>
  <c r="J67" i="11"/>
  <c r="AG66" i="11"/>
  <c r="M66" i="11"/>
  <c r="J66" i="11"/>
  <c r="AG65" i="11"/>
  <c r="M65" i="11"/>
  <c r="J65" i="11"/>
  <c r="AG64" i="11"/>
  <c r="M64" i="11"/>
  <c r="J64" i="11"/>
  <c r="AG63" i="11"/>
  <c r="M63" i="11"/>
  <c r="J63" i="11"/>
  <c r="AG62" i="11"/>
  <c r="M62" i="11"/>
  <c r="J62" i="11"/>
  <c r="AG61" i="11"/>
  <c r="M61" i="11"/>
  <c r="J61" i="11"/>
  <c r="AG60" i="11"/>
  <c r="M60" i="11"/>
  <c r="J60" i="11"/>
  <c r="AG59" i="11"/>
  <c r="M59" i="11"/>
  <c r="J59" i="11"/>
  <c r="AG58" i="11"/>
  <c r="M58" i="11"/>
  <c r="J58" i="11"/>
  <c r="AG57" i="11"/>
  <c r="M57" i="11"/>
  <c r="J57" i="11"/>
  <c r="AG56" i="11"/>
  <c r="M56" i="11"/>
  <c r="J56" i="11"/>
  <c r="AG55" i="11"/>
  <c r="M55" i="11"/>
  <c r="J55" i="11"/>
  <c r="AG54" i="11"/>
  <c r="M54" i="11"/>
  <c r="J54" i="11"/>
  <c r="AG53" i="11"/>
  <c r="M53" i="11"/>
  <c r="J53" i="11"/>
  <c r="AG52" i="11"/>
  <c r="M52" i="11"/>
  <c r="J52" i="11"/>
  <c r="AG51" i="11"/>
  <c r="M51" i="11"/>
  <c r="J51" i="11"/>
  <c r="AG50" i="11"/>
  <c r="M50" i="11"/>
  <c r="J50" i="11"/>
  <c r="AG49" i="11"/>
  <c r="M49" i="11"/>
  <c r="J49" i="11"/>
  <c r="AG48" i="11"/>
  <c r="M48" i="11"/>
  <c r="J48" i="11"/>
  <c r="AG47" i="11"/>
  <c r="M47" i="11"/>
  <c r="J47" i="11"/>
  <c r="AG46" i="11"/>
  <c r="M46" i="11"/>
  <c r="J46" i="11"/>
  <c r="AG45" i="11"/>
  <c r="M45" i="11"/>
  <c r="J45" i="11"/>
  <c r="AG44" i="11"/>
  <c r="M44" i="11"/>
  <c r="J44" i="11"/>
  <c r="AG43" i="11"/>
  <c r="M43" i="11"/>
  <c r="J43" i="11"/>
  <c r="AG42" i="11"/>
  <c r="M42" i="11"/>
  <c r="J42" i="11"/>
  <c r="AG41" i="11"/>
  <c r="M41" i="11"/>
  <c r="J41" i="11"/>
  <c r="AG40" i="11"/>
  <c r="M40" i="11"/>
  <c r="J40" i="11"/>
  <c r="AG39" i="11"/>
  <c r="M39" i="11"/>
  <c r="J39" i="11"/>
  <c r="AG38" i="11"/>
  <c r="M38" i="11"/>
  <c r="J38" i="11"/>
  <c r="AG37" i="11"/>
  <c r="M37" i="11"/>
  <c r="J37" i="11"/>
  <c r="AG36" i="11"/>
  <c r="M36" i="11"/>
  <c r="J36" i="11"/>
  <c r="AG35" i="11"/>
  <c r="M35" i="11"/>
  <c r="J35" i="11"/>
  <c r="AG34" i="11"/>
  <c r="M34" i="11"/>
  <c r="J34" i="11"/>
  <c r="AG33" i="11"/>
  <c r="M33" i="11"/>
  <c r="J33" i="11"/>
  <c r="AG32" i="11"/>
  <c r="M32" i="11"/>
  <c r="J32" i="11"/>
  <c r="AG31" i="11"/>
  <c r="M31" i="11"/>
  <c r="J31" i="11"/>
  <c r="AG30" i="11"/>
  <c r="M30" i="11"/>
  <c r="J30" i="11"/>
  <c r="AG29" i="11"/>
  <c r="M29" i="11"/>
  <c r="J29" i="11"/>
  <c r="AG28" i="11"/>
  <c r="M28" i="11"/>
  <c r="J28" i="11"/>
  <c r="AG27" i="11"/>
  <c r="M27" i="11"/>
  <c r="J27" i="11"/>
  <c r="AG26" i="11"/>
  <c r="M26" i="11"/>
  <c r="J26" i="11"/>
  <c r="AG25" i="11"/>
  <c r="M25" i="11"/>
  <c r="J25" i="11"/>
  <c r="AG24" i="11"/>
  <c r="M24" i="11"/>
  <c r="J24" i="11"/>
  <c r="AG23" i="11"/>
  <c r="M23" i="11"/>
  <c r="J23" i="11"/>
  <c r="AG22" i="11"/>
  <c r="M22" i="11"/>
  <c r="J22" i="11"/>
  <c r="AG21" i="11"/>
  <c r="M21" i="11"/>
  <c r="J21" i="11"/>
  <c r="AG20" i="11"/>
  <c r="M20" i="11"/>
  <c r="J20" i="11"/>
  <c r="AG19" i="11"/>
  <c r="M19" i="11"/>
  <c r="J19" i="11"/>
  <c r="AG18" i="11"/>
  <c r="M18" i="11"/>
  <c r="J18" i="11"/>
  <c r="AG17" i="11"/>
  <c r="M17" i="11"/>
  <c r="J17" i="11"/>
  <c r="AG16" i="11"/>
  <c r="M16" i="11"/>
  <c r="J16" i="11"/>
  <c r="AG15" i="11"/>
  <c r="M15" i="11"/>
  <c r="J15" i="11"/>
  <c r="AG14" i="11"/>
  <c r="M14" i="11"/>
  <c r="J14" i="11"/>
  <c r="AG13" i="11"/>
  <c r="M13" i="11"/>
  <c r="J13" i="11"/>
  <c r="AG12" i="11"/>
  <c r="M12" i="11"/>
  <c r="J12" i="11"/>
  <c r="AG11" i="11"/>
  <c r="M11" i="11"/>
  <c r="J11" i="11"/>
  <c r="AG10" i="11"/>
  <c r="M10" i="11"/>
  <c r="J10" i="11"/>
  <c r="F25" i="15" s="1"/>
  <c r="AG9" i="11"/>
  <c r="M9" i="11"/>
  <c r="J9" i="11"/>
  <c r="I8" i="11"/>
  <c r="H8" i="11"/>
  <c r="G8" i="11"/>
  <c r="F8" i="11"/>
  <c r="E8" i="11"/>
  <c r="A3" i="11"/>
  <c r="AC102" i="10"/>
  <c r="J102" i="10"/>
  <c r="AC101" i="10"/>
  <c r="J101" i="10"/>
  <c r="AC100" i="10"/>
  <c r="J100" i="10"/>
  <c r="AC99" i="10"/>
  <c r="J99" i="10"/>
  <c r="AC98" i="10"/>
  <c r="J98" i="10"/>
  <c r="AC97" i="10"/>
  <c r="J97" i="10"/>
  <c r="AC96" i="10"/>
  <c r="J96" i="10"/>
  <c r="AC95" i="10"/>
  <c r="J95" i="10"/>
  <c r="AC94" i="10"/>
  <c r="J94" i="10"/>
  <c r="AC93" i="10"/>
  <c r="J93" i="10"/>
  <c r="AC92" i="10"/>
  <c r="J92" i="10"/>
  <c r="AC91" i="10"/>
  <c r="J91" i="10"/>
  <c r="AC90" i="10"/>
  <c r="J90" i="10"/>
  <c r="AC89" i="10"/>
  <c r="J89" i="10"/>
  <c r="AC88" i="10"/>
  <c r="J88" i="10"/>
  <c r="AC87" i="10"/>
  <c r="J87" i="10"/>
  <c r="AC86" i="10"/>
  <c r="J86" i="10"/>
  <c r="AC85" i="10"/>
  <c r="J85" i="10"/>
  <c r="AC84" i="10"/>
  <c r="J84" i="10"/>
  <c r="AC83" i="10"/>
  <c r="J83" i="10"/>
  <c r="AC82" i="10"/>
  <c r="J82" i="10"/>
  <c r="AC81" i="10"/>
  <c r="J81" i="10"/>
  <c r="AC80" i="10"/>
  <c r="J80" i="10"/>
  <c r="AC79" i="10"/>
  <c r="J79" i="10"/>
  <c r="AC78" i="10"/>
  <c r="J78" i="10"/>
  <c r="AC77" i="10"/>
  <c r="J77" i="10"/>
  <c r="AC76" i="10"/>
  <c r="J76" i="10"/>
  <c r="AC75" i="10"/>
  <c r="J75" i="10"/>
  <c r="AC74" i="10"/>
  <c r="J74" i="10"/>
  <c r="AC73" i="10"/>
  <c r="J73" i="10"/>
  <c r="AC72" i="10"/>
  <c r="J72" i="10"/>
  <c r="AC71" i="10"/>
  <c r="J71" i="10"/>
  <c r="AC70" i="10"/>
  <c r="J70" i="10"/>
  <c r="AC69" i="10"/>
  <c r="J69" i="10"/>
  <c r="AC68" i="10"/>
  <c r="J68" i="10"/>
  <c r="AC67" i="10"/>
  <c r="J67" i="10"/>
  <c r="AC66" i="10"/>
  <c r="J66" i="10"/>
  <c r="AC65" i="10"/>
  <c r="J65" i="10"/>
  <c r="AC64" i="10"/>
  <c r="J64" i="10"/>
  <c r="AC63" i="10"/>
  <c r="J63" i="10"/>
  <c r="AC62" i="10"/>
  <c r="J62" i="10"/>
  <c r="AC61" i="10"/>
  <c r="J61" i="10"/>
  <c r="AC60" i="10"/>
  <c r="J60" i="10"/>
  <c r="AC59" i="10"/>
  <c r="J59" i="10"/>
  <c r="AC58" i="10"/>
  <c r="J58" i="10"/>
  <c r="AC57" i="10"/>
  <c r="J57" i="10"/>
  <c r="AC56" i="10"/>
  <c r="J56" i="10"/>
  <c r="AC55" i="10"/>
  <c r="J55" i="10"/>
  <c r="AC54" i="10"/>
  <c r="J54" i="10"/>
  <c r="AC53" i="10"/>
  <c r="J53" i="10"/>
  <c r="AC52" i="10"/>
  <c r="J52" i="10"/>
  <c r="AC51" i="10"/>
  <c r="J51" i="10"/>
  <c r="AC50" i="10"/>
  <c r="J50" i="10"/>
  <c r="AC49" i="10"/>
  <c r="J49" i="10"/>
  <c r="AC48" i="10"/>
  <c r="J48" i="10"/>
  <c r="AC47" i="10"/>
  <c r="J47" i="10"/>
  <c r="AC46" i="10"/>
  <c r="J46" i="10"/>
  <c r="AC45" i="10"/>
  <c r="J45" i="10"/>
  <c r="AC44" i="10"/>
  <c r="J44" i="10"/>
  <c r="AC43" i="10"/>
  <c r="J43" i="10"/>
  <c r="AC42" i="10"/>
  <c r="J42" i="10"/>
  <c r="AC41" i="10"/>
  <c r="J41" i="10"/>
  <c r="AC40" i="10"/>
  <c r="J40" i="10"/>
  <c r="AC39" i="10"/>
  <c r="J39" i="10"/>
  <c r="AC38" i="10"/>
  <c r="J38" i="10"/>
  <c r="AC37" i="10"/>
  <c r="J37" i="10"/>
  <c r="AC36" i="10"/>
  <c r="J36" i="10"/>
  <c r="AC35" i="10"/>
  <c r="J35" i="10"/>
  <c r="AC34" i="10"/>
  <c r="J34" i="10"/>
  <c r="AC33" i="10"/>
  <c r="J33" i="10"/>
  <c r="AC32" i="10"/>
  <c r="J32" i="10"/>
  <c r="AC31" i="10"/>
  <c r="J31" i="10"/>
  <c r="AC30" i="10"/>
  <c r="J30" i="10"/>
  <c r="AC29" i="10"/>
  <c r="J29" i="10"/>
  <c r="AC28" i="10"/>
  <c r="J28" i="10"/>
  <c r="AC27" i="10"/>
  <c r="J27" i="10"/>
  <c r="AC26" i="10"/>
  <c r="J26" i="10"/>
  <c r="AC25" i="10"/>
  <c r="J25" i="10"/>
  <c r="AC24" i="10"/>
  <c r="J24" i="10"/>
  <c r="AC23" i="10"/>
  <c r="J23" i="10"/>
  <c r="AC22" i="10"/>
  <c r="J22" i="10"/>
  <c r="AC21" i="10"/>
  <c r="J21" i="10"/>
  <c r="AC20" i="10"/>
  <c r="J20" i="10"/>
  <c r="AC19" i="10"/>
  <c r="J19" i="10"/>
  <c r="AC18" i="10"/>
  <c r="J18" i="10"/>
  <c r="AC17" i="10"/>
  <c r="J17" i="10"/>
  <c r="AC16" i="10"/>
  <c r="J16" i="10"/>
  <c r="AC15" i="10"/>
  <c r="J15" i="10"/>
  <c r="AC14" i="10"/>
  <c r="J14" i="10"/>
  <c r="AC13" i="10"/>
  <c r="J13" i="10"/>
  <c r="AC12" i="10"/>
  <c r="J12" i="10"/>
  <c r="AC11" i="10"/>
  <c r="J11" i="10"/>
  <c r="AC10" i="10"/>
  <c r="J10" i="10"/>
  <c r="AC9" i="10"/>
  <c r="J9" i="10"/>
  <c r="AC8" i="10"/>
  <c r="J8" i="10"/>
  <c r="AC7" i="10"/>
  <c r="J7" i="10"/>
  <c r="A3" i="10"/>
  <c r="AE102" i="9"/>
  <c r="L102" i="9"/>
  <c r="AE101" i="9"/>
  <c r="L101" i="9"/>
  <c r="AE100" i="9"/>
  <c r="L100" i="9"/>
  <c r="AE99" i="9"/>
  <c r="L99" i="9"/>
  <c r="AE98" i="9"/>
  <c r="L98" i="9"/>
  <c r="AE97" i="9"/>
  <c r="L97" i="9"/>
  <c r="AE96" i="9"/>
  <c r="L96" i="9"/>
  <c r="AE95" i="9"/>
  <c r="L95" i="9"/>
  <c r="AE94" i="9"/>
  <c r="L94" i="9"/>
  <c r="AE93" i="9"/>
  <c r="L93" i="9"/>
  <c r="AE92" i="9"/>
  <c r="L92" i="9"/>
  <c r="AE91" i="9"/>
  <c r="L91" i="9"/>
  <c r="AE90" i="9"/>
  <c r="L90" i="9"/>
  <c r="AE89" i="9"/>
  <c r="L89" i="9"/>
  <c r="AE88" i="9"/>
  <c r="L88" i="9"/>
  <c r="AE87" i="9"/>
  <c r="L87" i="9"/>
  <c r="AE86" i="9"/>
  <c r="L86" i="9"/>
  <c r="AE85" i="9"/>
  <c r="L85" i="9"/>
  <c r="AE84" i="9"/>
  <c r="L84" i="9"/>
  <c r="AE83" i="9"/>
  <c r="L83" i="9"/>
  <c r="AE82" i="9"/>
  <c r="L82" i="9"/>
  <c r="AE81" i="9"/>
  <c r="L81" i="9"/>
  <c r="AE80" i="9"/>
  <c r="L80" i="9"/>
  <c r="AE79" i="9"/>
  <c r="L79" i="9"/>
  <c r="AE78" i="9"/>
  <c r="L78" i="9"/>
  <c r="AE77" i="9"/>
  <c r="L77" i="9"/>
  <c r="AE76" i="9"/>
  <c r="L76" i="9"/>
  <c r="AE75" i="9"/>
  <c r="L75" i="9"/>
  <c r="AE74" i="9"/>
  <c r="L74" i="9"/>
  <c r="AE73" i="9"/>
  <c r="L73" i="9"/>
  <c r="AE72" i="9"/>
  <c r="L72" i="9"/>
  <c r="AE71" i="9"/>
  <c r="L71" i="9"/>
  <c r="AE70" i="9"/>
  <c r="L70" i="9"/>
  <c r="AE69" i="9"/>
  <c r="L69" i="9"/>
  <c r="AE68" i="9"/>
  <c r="L68" i="9"/>
  <c r="AE67" i="9"/>
  <c r="L67" i="9"/>
  <c r="AE66" i="9"/>
  <c r="L66" i="9"/>
  <c r="AE65" i="9"/>
  <c r="L65" i="9"/>
  <c r="AE64" i="9"/>
  <c r="L64" i="9"/>
  <c r="AE63" i="9"/>
  <c r="L63" i="9"/>
  <c r="AE62" i="9"/>
  <c r="L62" i="9"/>
  <c r="AE61" i="9"/>
  <c r="L61" i="9"/>
  <c r="AE60" i="9"/>
  <c r="L60" i="9"/>
  <c r="AE59" i="9"/>
  <c r="L59" i="9"/>
  <c r="AE58" i="9"/>
  <c r="L58" i="9"/>
  <c r="AE57" i="9"/>
  <c r="L57" i="9"/>
  <c r="AE56" i="9"/>
  <c r="L56" i="9"/>
  <c r="AE55" i="9"/>
  <c r="L55" i="9"/>
  <c r="AE54" i="9"/>
  <c r="L54" i="9"/>
  <c r="AE53" i="9"/>
  <c r="L53" i="9"/>
  <c r="AE52" i="9"/>
  <c r="L52" i="9"/>
  <c r="AE51" i="9"/>
  <c r="L51" i="9"/>
  <c r="AE50" i="9"/>
  <c r="L50" i="9"/>
  <c r="AE49" i="9"/>
  <c r="L49" i="9"/>
  <c r="AE48" i="9"/>
  <c r="L48" i="9"/>
  <c r="AE47" i="9"/>
  <c r="L47" i="9"/>
  <c r="AE46" i="9"/>
  <c r="L46" i="9"/>
  <c r="AE45" i="9"/>
  <c r="L45" i="9"/>
  <c r="AE44" i="9"/>
  <c r="L44" i="9"/>
  <c r="AE43" i="9"/>
  <c r="L43" i="9"/>
  <c r="AE42" i="9"/>
  <c r="L42" i="9"/>
  <c r="AE41" i="9"/>
  <c r="L41" i="9"/>
  <c r="AE40" i="9"/>
  <c r="L40" i="9"/>
  <c r="AE39" i="9"/>
  <c r="L39" i="9"/>
  <c r="AE38" i="9"/>
  <c r="L38" i="9"/>
  <c r="AE37" i="9"/>
  <c r="L37" i="9"/>
  <c r="AE36" i="9"/>
  <c r="L36" i="9"/>
  <c r="AE35" i="9"/>
  <c r="L35" i="9"/>
  <c r="AE34" i="9"/>
  <c r="L34" i="9"/>
  <c r="AE33" i="9"/>
  <c r="L33" i="9"/>
  <c r="AE32" i="9"/>
  <c r="L32" i="9"/>
  <c r="AE31" i="9"/>
  <c r="L31" i="9"/>
  <c r="AE30" i="9"/>
  <c r="L30" i="9"/>
  <c r="AE29" i="9"/>
  <c r="L29" i="9"/>
  <c r="AE28" i="9"/>
  <c r="L28" i="9"/>
  <c r="AE27" i="9"/>
  <c r="L27" i="9"/>
  <c r="AE26" i="9"/>
  <c r="L26" i="9"/>
  <c r="AE25" i="9"/>
  <c r="L25" i="9"/>
  <c r="AE24" i="9"/>
  <c r="L24" i="9"/>
  <c r="AE23" i="9"/>
  <c r="L23" i="9"/>
  <c r="AE22" i="9"/>
  <c r="L22" i="9"/>
  <c r="AE21" i="9"/>
  <c r="L21" i="9"/>
  <c r="AE20" i="9"/>
  <c r="L20" i="9"/>
  <c r="AE19" i="9"/>
  <c r="L19" i="9"/>
  <c r="AE18" i="9"/>
  <c r="L18" i="9"/>
  <c r="AE17" i="9"/>
  <c r="L17" i="9"/>
  <c r="AE16" i="9"/>
  <c r="L16" i="9"/>
  <c r="AE15" i="9"/>
  <c r="L15" i="9"/>
  <c r="AE14" i="9"/>
  <c r="L14" i="9"/>
  <c r="AE13" i="9"/>
  <c r="L13" i="9"/>
  <c r="AE12" i="9"/>
  <c r="L12" i="9"/>
  <c r="AE11" i="9"/>
  <c r="L11" i="9"/>
  <c r="AE10" i="9"/>
  <c r="L10" i="9"/>
  <c r="AE9" i="9"/>
  <c r="L9" i="9"/>
  <c r="AE8" i="9"/>
  <c r="L8" i="9"/>
  <c r="AE7" i="9"/>
  <c r="L7" i="9"/>
  <c r="A3" i="9"/>
  <c r="AD246" i="8"/>
  <c r="I246" i="8"/>
  <c r="AD245" i="8"/>
  <c r="I245" i="8"/>
  <c r="AD244" i="8"/>
  <c r="I244" i="8"/>
  <c r="AD243" i="8"/>
  <c r="I243" i="8"/>
  <c r="AD242" i="8"/>
  <c r="I242" i="8"/>
  <c r="AD241" i="8"/>
  <c r="I241" i="8"/>
  <c r="AD240" i="8"/>
  <c r="I240" i="8"/>
  <c r="AD239" i="8"/>
  <c r="I239" i="8"/>
  <c r="AD238" i="8"/>
  <c r="I238" i="8"/>
  <c r="AD237" i="8"/>
  <c r="I237" i="8"/>
  <c r="AD236" i="8"/>
  <c r="I236" i="8"/>
  <c r="AD235" i="8"/>
  <c r="I235" i="8"/>
  <c r="AD234" i="8"/>
  <c r="I234" i="8"/>
  <c r="AD233" i="8"/>
  <c r="I233" i="8"/>
  <c r="AD232" i="8"/>
  <c r="I232" i="8"/>
  <c r="AD231" i="8"/>
  <c r="I231" i="8"/>
  <c r="AD230" i="8"/>
  <c r="I230" i="8"/>
  <c r="AD229" i="8"/>
  <c r="I229" i="8"/>
  <c r="AD228" i="8"/>
  <c r="I228" i="8"/>
  <c r="AD227" i="8"/>
  <c r="I227" i="8"/>
  <c r="AD226" i="8"/>
  <c r="I226" i="8"/>
  <c r="AD225" i="8"/>
  <c r="I225" i="8"/>
  <c r="AD224" i="8"/>
  <c r="I224" i="8"/>
  <c r="AD223" i="8"/>
  <c r="I223" i="8"/>
  <c r="AD222" i="8"/>
  <c r="I222" i="8"/>
  <c r="AD221" i="8"/>
  <c r="I221" i="8"/>
  <c r="AD220" i="8"/>
  <c r="I220" i="8"/>
  <c r="AD219" i="8"/>
  <c r="I219" i="8"/>
  <c r="AD218" i="8"/>
  <c r="I218" i="8"/>
  <c r="AD217" i="8"/>
  <c r="I217" i="8"/>
  <c r="AD216" i="8"/>
  <c r="I216" i="8"/>
  <c r="AD215" i="8"/>
  <c r="I215" i="8"/>
  <c r="AD214" i="8"/>
  <c r="I214" i="8"/>
  <c r="AD213" i="8"/>
  <c r="I213" i="8"/>
  <c r="AD212" i="8"/>
  <c r="I212" i="8"/>
  <c r="AD211" i="8"/>
  <c r="I211" i="8"/>
  <c r="AD210" i="8"/>
  <c r="I210" i="8"/>
  <c r="AD209" i="8"/>
  <c r="I209" i="8"/>
  <c r="AD208" i="8"/>
  <c r="I208" i="8"/>
  <c r="AD207" i="8"/>
  <c r="I207" i="8"/>
  <c r="AD206" i="8"/>
  <c r="I206" i="8"/>
  <c r="AD205" i="8"/>
  <c r="I205" i="8"/>
  <c r="AD204" i="8"/>
  <c r="I204" i="8"/>
  <c r="AD203" i="8"/>
  <c r="I203" i="8"/>
  <c r="AD202" i="8"/>
  <c r="I202" i="8"/>
  <c r="AD201" i="8"/>
  <c r="I201" i="8"/>
  <c r="AD200" i="8"/>
  <c r="I200" i="8"/>
  <c r="AD199" i="8"/>
  <c r="I199" i="8"/>
  <c r="AD198" i="8"/>
  <c r="I198" i="8"/>
  <c r="AD197" i="8"/>
  <c r="I197" i="8"/>
  <c r="AD196" i="8"/>
  <c r="I196" i="8"/>
  <c r="AD195" i="8"/>
  <c r="I195" i="8"/>
  <c r="AD194" i="8"/>
  <c r="I194" i="8"/>
  <c r="AD193" i="8"/>
  <c r="I193" i="8"/>
  <c r="AD192" i="8"/>
  <c r="I192" i="8"/>
  <c r="AD191" i="8"/>
  <c r="I191" i="8"/>
  <c r="AD190" i="8"/>
  <c r="I190" i="8"/>
  <c r="AD189" i="8"/>
  <c r="I189" i="8"/>
  <c r="AD188" i="8"/>
  <c r="I188" i="8"/>
  <c r="AD187" i="8"/>
  <c r="I187" i="8"/>
  <c r="AD186" i="8"/>
  <c r="I186" i="8"/>
  <c r="AD185" i="8"/>
  <c r="I185" i="8"/>
  <c r="AD184" i="8"/>
  <c r="I184" i="8"/>
  <c r="AD183" i="8"/>
  <c r="I183" i="8"/>
  <c r="AD182" i="8"/>
  <c r="I182" i="8"/>
  <c r="AD181" i="8"/>
  <c r="I181" i="8"/>
  <c r="AD180" i="8"/>
  <c r="I180" i="8"/>
  <c r="AD179" i="8"/>
  <c r="I179" i="8"/>
  <c r="AD178" i="8"/>
  <c r="I178" i="8"/>
  <c r="AD177" i="8"/>
  <c r="I177" i="8"/>
  <c r="AD176" i="8"/>
  <c r="I176" i="8"/>
  <c r="AD175" i="8"/>
  <c r="I175" i="8"/>
  <c r="AD174" i="8"/>
  <c r="I174" i="8"/>
  <c r="AD173" i="8"/>
  <c r="I173" i="8"/>
  <c r="AD172" i="8"/>
  <c r="I172" i="8"/>
  <c r="AD171" i="8"/>
  <c r="I171" i="8"/>
  <c r="AD170" i="8"/>
  <c r="I170" i="8"/>
  <c r="AD169" i="8"/>
  <c r="I169" i="8"/>
  <c r="AD168" i="8"/>
  <c r="I168" i="8"/>
  <c r="AD167" i="8"/>
  <c r="I167" i="8"/>
  <c r="AD166" i="8"/>
  <c r="I166" i="8"/>
  <c r="AD165" i="8"/>
  <c r="I165" i="8"/>
  <c r="AD164" i="8"/>
  <c r="I164" i="8"/>
  <c r="AD163" i="8"/>
  <c r="I163" i="8"/>
  <c r="AD162" i="8"/>
  <c r="I162" i="8"/>
  <c r="AD161" i="8"/>
  <c r="I161" i="8"/>
  <c r="AD160" i="8"/>
  <c r="I160" i="8"/>
  <c r="AD159" i="8"/>
  <c r="I159" i="8"/>
  <c r="AD158" i="8"/>
  <c r="I158" i="8"/>
  <c r="AD157" i="8"/>
  <c r="I157" i="8"/>
  <c r="AD156" i="8"/>
  <c r="I156" i="8"/>
  <c r="AD155" i="8"/>
  <c r="I155" i="8"/>
  <c r="AD154" i="8"/>
  <c r="I154" i="8"/>
  <c r="AD153" i="8"/>
  <c r="I153" i="8"/>
  <c r="AD152" i="8"/>
  <c r="I152" i="8"/>
  <c r="AD151" i="8"/>
  <c r="I151" i="8"/>
  <c r="AD150" i="8"/>
  <c r="I150" i="8"/>
  <c r="AD149" i="8"/>
  <c r="I149" i="8"/>
  <c r="AD148" i="8"/>
  <c r="I148" i="8"/>
  <c r="AD147" i="8"/>
  <c r="I147" i="8"/>
  <c r="AD146" i="8"/>
  <c r="I146" i="8"/>
  <c r="AD145" i="8"/>
  <c r="I145" i="8"/>
  <c r="AD144" i="8"/>
  <c r="I144" i="8"/>
  <c r="AD143" i="8"/>
  <c r="I143" i="8"/>
  <c r="AD142" i="8"/>
  <c r="I142" i="8"/>
  <c r="AD141" i="8"/>
  <c r="I141" i="8"/>
  <c r="AD140" i="8"/>
  <c r="I140" i="8"/>
  <c r="AD139" i="8"/>
  <c r="I139" i="8"/>
  <c r="AD138" i="8"/>
  <c r="I138" i="8"/>
  <c r="AD137" i="8"/>
  <c r="I137" i="8"/>
  <c r="AD136" i="8"/>
  <c r="I136" i="8"/>
  <c r="AD135" i="8"/>
  <c r="I135" i="8"/>
  <c r="AD134" i="8"/>
  <c r="I134" i="8"/>
  <c r="AD133" i="8"/>
  <c r="I133" i="8"/>
  <c r="AD132" i="8"/>
  <c r="I132" i="8"/>
  <c r="AD131" i="8"/>
  <c r="I131" i="8"/>
  <c r="AD130" i="8"/>
  <c r="I130" i="8"/>
  <c r="AD129" i="8"/>
  <c r="I129" i="8"/>
  <c r="AD128" i="8"/>
  <c r="I128" i="8"/>
  <c r="AD127" i="8"/>
  <c r="I127" i="8"/>
  <c r="AD126" i="8"/>
  <c r="I126" i="8"/>
  <c r="AD125" i="8"/>
  <c r="I125" i="8"/>
  <c r="AD124" i="8"/>
  <c r="I124" i="8"/>
  <c r="AD123" i="8"/>
  <c r="I123" i="8"/>
  <c r="AD122" i="8"/>
  <c r="I122" i="8"/>
  <c r="AD121" i="8"/>
  <c r="I121" i="8"/>
  <c r="AD120" i="8"/>
  <c r="I120" i="8"/>
  <c r="AD119" i="8"/>
  <c r="I119" i="8"/>
  <c r="AD118" i="8"/>
  <c r="I118" i="8"/>
  <c r="AD117" i="8"/>
  <c r="I117" i="8"/>
  <c r="AD116" i="8"/>
  <c r="I116" i="8"/>
  <c r="AD115" i="8"/>
  <c r="I115" i="8"/>
  <c r="AD114" i="8"/>
  <c r="I114" i="8"/>
  <c r="AD113" i="8"/>
  <c r="I113" i="8"/>
  <c r="AD112" i="8"/>
  <c r="I112" i="8"/>
  <c r="AD111" i="8"/>
  <c r="I111" i="8"/>
  <c r="AD110" i="8"/>
  <c r="I110" i="8"/>
  <c r="AD109" i="8"/>
  <c r="I109" i="8"/>
  <c r="AD108" i="8"/>
  <c r="I108" i="8"/>
  <c r="AD107" i="8"/>
  <c r="I107" i="8"/>
  <c r="AD106" i="8"/>
  <c r="I106" i="8"/>
  <c r="AD105" i="8"/>
  <c r="I105" i="8"/>
  <c r="AD104" i="8"/>
  <c r="I104" i="8"/>
  <c r="AD103" i="8"/>
  <c r="I103" i="8"/>
  <c r="AD102" i="8"/>
  <c r="I102" i="8"/>
  <c r="AD101" i="8"/>
  <c r="I101" i="8"/>
  <c r="AD100" i="8"/>
  <c r="I100" i="8"/>
  <c r="AD99" i="8"/>
  <c r="I99" i="8"/>
  <c r="AD98" i="8"/>
  <c r="I98" i="8"/>
  <c r="AD97" i="8"/>
  <c r="I97" i="8"/>
  <c r="AD96" i="8"/>
  <c r="I96" i="8"/>
  <c r="AD95" i="8"/>
  <c r="I95" i="8"/>
  <c r="AD94" i="8"/>
  <c r="I94" i="8"/>
  <c r="AD93" i="8"/>
  <c r="I93" i="8"/>
  <c r="AD92" i="8"/>
  <c r="I92" i="8"/>
  <c r="AD91" i="8"/>
  <c r="I91" i="8"/>
  <c r="AD90" i="8"/>
  <c r="I90" i="8"/>
  <c r="AD89" i="8"/>
  <c r="I89" i="8"/>
  <c r="AD88" i="8"/>
  <c r="I88" i="8"/>
  <c r="AD87" i="8"/>
  <c r="I87" i="8"/>
  <c r="AD86" i="8"/>
  <c r="I86" i="8"/>
  <c r="AD85" i="8"/>
  <c r="I85" i="8"/>
  <c r="AD84" i="8"/>
  <c r="I84" i="8"/>
  <c r="AD83" i="8"/>
  <c r="I83" i="8"/>
  <c r="AD82" i="8"/>
  <c r="I82" i="8"/>
  <c r="AD81" i="8"/>
  <c r="I81" i="8"/>
  <c r="AD80" i="8"/>
  <c r="I80" i="8"/>
  <c r="AD79" i="8"/>
  <c r="I79" i="8"/>
  <c r="AD78" i="8"/>
  <c r="I78" i="8"/>
  <c r="AD77" i="8"/>
  <c r="I77" i="8"/>
  <c r="AD76" i="8"/>
  <c r="I76" i="8"/>
  <c r="AD75" i="8"/>
  <c r="I75" i="8"/>
  <c r="AD74" i="8"/>
  <c r="I74" i="8"/>
  <c r="AD73" i="8"/>
  <c r="I73" i="8"/>
  <c r="AD72" i="8"/>
  <c r="I72" i="8"/>
  <c r="AD71" i="8"/>
  <c r="I71" i="8"/>
  <c r="AD70" i="8"/>
  <c r="I70" i="8"/>
  <c r="AD69" i="8"/>
  <c r="I69" i="8"/>
  <c r="AD68" i="8"/>
  <c r="I68" i="8"/>
  <c r="AD67" i="8"/>
  <c r="I67" i="8"/>
  <c r="AD66" i="8"/>
  <c r="I66" i="8"/>
  <c r="AD65" i="8"/>
  <c r="I65" i="8"/>
  <c r="AD64" i="8"/>
  <c r="I64" i="8"/>
  <c r="AD63" i="8"/>
  <c r="I63" i="8"/>
  <c r="AD62" i="8"/>
  <c r="I62" i="8"/>
  <c r="AD61" i="8"/>
  <c r="I61" i="8"/>
  <c r="AD60" i="8"/>
  <c r="I60" i="8"/>
  <c r="AD59" i="8"/>
  <c r="I59" i="8"/>
  <c r="AD58" i="8"/>
  <c r="I58" i="8"/>
  <c r="AD57" i="8"/>
  <c r="I57" i="8"/>
  <c r="AD56" i="8"/>
  <c r="I56" i="8"/>
  <c r="AD55" i="8"/>
  <c r="I55" i="8"/>
  <c r="AD54" i="8"/>
  <c r="I54" i="8"/>
  <c r="AD53" i="8"/>
  <c r="I53" i="8"/>
  <c r="AD52" i="8"/>
  <c r="I52" i="8"/>
  <c r="AD51" i="8"/>
  <c r="I51" i="8"/>
  <c r="AD50" i="8"/>
  <c r="I50" i="8"/>
  <c r="AD49" i="8"/>
  <c r="I49" i="8"/>
  <c r="AD48" i="8"/>
  <c r="I48" i="8"/>
  <c r="AD47" i="8"/>
  <c r="I47" i="8"/>
  <c r="AD46" i="8"/>
  <c r="I46" i="8"/>
  <c r="AD45" i="8"/>
  <c r="I45" i="8"/>
  <c r="AD44" i="8"/>
  <c r="I44" i="8"/>
  <c r="AD43" i="8"/>
  <c r="I43" i="8"/>
  <c r="AD42" i="8"/>
  <c r="I42" i="8"/>
  <c r="AD41" i="8"/>
  <c r="I41" i="8"/>
  <c r="AD40" i="8"/>
  <c r="I40" i="8"/>
  <c r="AD39" i="8"/>
  <c r="I39" i="8"/>
  <c r="AD38" i="8"/>
  <c r="I38" i="8"/>
  <c r="AD37" i="8"/>
  <c r="I37" i="8"/>
  <c r="AD36" i="8"/>
  <c r="I36" i="8"/>
  <c r="AD35" i="8"/>
  <c r="I35" i="8"/>
  <c r="AD34" i="8"/>
  <c r="I34" i="8"/>
  <c r="AD33" i="8"/>
  <c r="I33" i="8"/>
  <c r="AD32" i="8"/>
  <c r="I32" i="8"/>
  <c r="AD31" i="8"/>
  <c r="I31" i="8"/>
  <c r="AD30" i="8"/>
  <c r="I30" i="8"/>
  <c r="AD29" i="8"/>
  <c r="I29" i="8"/>
  <c r="AD28" i="8"/>
  <c r="I28" i="8"/>
  <c r="AD27" i="8"/>
  <c r="I27" i="8"/>
  <c r="AD26" i="8"/>
  <c r="I26" i="8"/>
  <c r="AD25" i="8"/>
  <c r="I25" i="8"/>
  <c r="AD24" i="8"/>
  <c r="I24" i="8"/>
  <c r="AD23" i="8"/>
  <c r="I23" i="8"/>
  <c r="AD22" i="8"/>
  <c r="I22" i="8"/>
  <c r="AD21" i="8"/>
  <c r="I21" i="8"/>
  <c r="AD20" i="8"/>
  <c r="I20" i="8"/>
  <c r="AD19" i="8"/>
  <c r="I19" i="8"/>
  <c r="AD18" i="8"/>
  <c r="I18" i="8"/>
  <c r="AD17" i="8"/>
  <c r="I17" i="8"/>
  <c r="AD16" i="8"/>
  <c r="I16" i="8"/>
  <c r="AD15" i="8"/>
  <c r="I15" i="8"/>
  <c r="AD14" i="8"/>
  <c r="I14" i="8"/>
  <c r="AD13" i="8"/>
  <c r="I13" i="8"/>
  <c r="AD12" i="8"/>
  <c r="I12" i="8"/>
  <c r="AD11" i="8"/>
  <c r="I11" i="8"/>
  <c r="AD10" i="8"/>
  <c r="I10" i="8"/>
  <c r="AD9" i="8"/>
  <c r="I9" i="8"/>
  <c r="AD8" i="8"/>
  <c r="I8" i="8"/>
  <c r="AD7" i="8"/>
  <c r="I7" i="8"/>
  <c r="A3" i="8"/>
  <c r="AD510" i="7"/>
  <c r="O510" i="7"/>
  <c r="L510" i="7"/>
  <c r="H510" i="7"/>
  <c r="AD509" i="7"/>
  <c r="O509" i="7"/>
  <c r="L509" i="7"/>
  <c r="H509" i="7"/>
  <c r="AD508" i="7"/>
  <c r="O508" i="7"/>
  <c r="L508" i="7"/>
  <c r="H508" i="7"/>
  <c r="AD507" i="7"/>
  <c r="O507" i="7"/>
  <c r="L507" i="7"/>
  <c r="H507" i="7"/>
  <c r="AD506" i="7"/>
  <c r="O506" i="7"/>
  <c r="L506" i="7"/>
  <c r="H506" i="7"/>
  <c r="AD505" i="7"/>
  <c r="O505" i="7"/>
  <c r="L505" i="7"/>
  <c r="H505" i="7"/>
  <c r="AD504" i="7"/>
  <c r="O504" i="7"/>
  <c r="L504" i="7"/>
  <c r="H504" i="7"/>
  <c r="AD503" i="7"/>
  <c r="O503" i="7"/>
  <c r="L503" i="7"/>
  <c r="H503" i="7"/>
  <c r="AD502" i="7"/>
  <c r="O502" i="7"/>
  <c r="L502" i="7"/>
  <c r="H502" i="7"/>
  <c r="AD501" i="7"/>
  <c r="O501" i="7"/>
  <c r="L501" i="7"/>
  <c r="H501" i="7"/>
  <c r="AD500" i="7"/>
  <c r="O500" i="7"/>
  <c r="L500" i="7"/>
  <c r="H500" i="7"/>
  <c r="AD499" i="7"/>
  <c r="O499" i="7"/>
  <c r="L499" i="7"/>
  <c r="H499" i="7"/>
  <c r="AD498" i="7"/>
  <c r="O498" i="7"/>
  <c r="L498" i="7"/>
  <c r="H498" i="7"/>
  <c r="AD497" i="7"/>
  <c r="O497" i="7"/>
  <c r="L497" i="7"/>
  <c r="H497" i="7"/>
  <c r="AD496" i="7"/>
  <c r="O496" i="7"/>
  <c r="L496" i="7"/>
  <c r="H496" i="7"/>
  <c r="AD495" i="7"/>
  <c r="O495" i="7"/>
  <c r="L495" i="7"/>
  <c r="H495" i="7"/>
  <c r="AD494" i="7"/>
  <c r="O494" i="7"/>
  <c r="L494" i="7"/>
  <c r="H494" i="7"/>
  <c r="AD493" i="7"/>
  <c r="O493" i="7"/>
  <c r="L493" i="7"/>
  <c r="H493" i="7"/>
  <c r="AD492" i="7"/>
  <c r="O492" i="7"/>
  <c r="L492" i="7"/>
  <c r="H492" i="7"/>
  <c r="AD491" i="7"/>
  <c r="O491" i="7"/>
  <c r="L491" i="7"/>
  <c r="H491" i="7"/>
  <c r="AD490" i="7"/>
  <c r="O490" i="7"/>
  <c r="L490" i="7"/>
  <c r="H490" i="7"/>
  <c r="AD489" i="7"/>
  <c r="O489" i="7"/>
  <c r="L489" i="7"/>
  <c r="H489" i="7"/>
  <c r="AD488" i="7"/>
  <c r="O488" i="7"/>
  <c r="L488" i="7"/>
  <c r="H488" i="7"/>
  <c r="AD487" i="7"/>
  <c r="O487" i="7"/>
  <c r="L487" i="7"/>
  <c r="H487" i="7"/>
  <c r="E50" i="16" s="1"/>
  <c r="H50" i="16" s="1"/>
  <c r="AD486" i="7"/>
  <c r="O486" i="7"/>
  <c r="L486" i="7"/>
  <c r="H486" i="7"/>
  <c r="AD485" i="7"/>
  <c r="O485" i="7"/>
  <c r="L485" i="7"/>
  <c r="H485" i="7"/>
  <c r="AD484" i="7"/>
  <c r="O484" i="7"/>
  <c r="L484" i="7"/>
  <c r="H484" i="7"/>
  <c r="AD483" i="7"/>
  <c r="O483" i="7"/>
  <c r="L483" i="7"/>
  <c r="H483" i="7"/>
  <c r="AD482" i="7"/>
  <c r="O482" i="7"/>
  <c r="L482" i="7"/>
  <c r="H482" i="7"/>
  <c r="AD481" i="7"/>
  <c r="O481" i="7"/>
  <c r="L481" i="7"/>
  <c r="H481" i="7"/>
  <c r="AD480" i="7"/>
  <c r="O480" i="7"/>
  <c r="L480" i="7"/>
  <c r="H480" i="7"/>
  <c r="AD479" i="7"/>
  <c r="O479" i="7"/>
  <c r="L479" i="7"/>
  <c r="H479" i="7"/>
  <c r="AD478" i="7"/>
  <c r="O478" i="7"/>
  <c r="L478" i="7"/>
  <c r="H478" i="7"/>
  <c r="AD477" i="7"/>
  <c r="O477" i="7"/>
  <c r="L477" i="7"/>
  <c r="H477" i="7"/>
  <c r="AD476" i="7"/>
  <c r="O476" i="7"/>
  <c r="L476" i="7"/>
  <c r="H476" i="7"/>
  <c r="AD475" i="7"/>
  <c r="O475" i="7"/>
  <c r="L475" i="7"/>
  <c r="H475" i="7"/>
  <c r="E49" i="16" s="1"/>
  <c r="H49" i="16" s="1"/>
  <c r="AD474" i="7"/>
  <c r="O474" i="7"/>
  <c r="L474" i="7"/>
  <c r="H474" i="7"/>
  <c r="AD473" i="7"/>
  <c r="O473" i="7"/>
  <c r="L473" i="7"/>
  <c r="H473" i="7"/>
  <c r="AD472" i="7"/>
  <c r="O472" i="7"/>
  <c r="L472" i="7"/>
  <c r="H472" i="7"/>
  <c r="AD471" i="7"/>
  <c r="O471" i="7"/>
  <c r="L471" i="7"/>
  <c r="H471" i="7"/>
  <c r="AD470" i="7"/>
  <c r="O470" i="7"/>
  <c r="L470" i="7"/>
  <c r="H470" i="7"/>
  <c r="AD469" i="7"/>
  <c r="O469" i="7"/>
  <c r="L469" i="7"/>
  <c r="H469" i="7"/>
  <c r="AD468" i="7"/>
  <c r="O468" i="7"/>
  <c r="L468" i="7"/>
  <c r="H468" i="7"/>
  <c r="AD467" i="7"/>
  <c r="O467" i="7"/>
  <c r="L467" i="7"/>
  <c r="H467" i="7"/>
  <c r="AD466" i="7"/>
  <c r="O466" i="7"/>
  <c r="L466" i="7"/>
  <c r="H466" i="7"/>
  <c r="AD465" i="7"/>
  <c r="O465" i="7"/>
  <c r="L465" i="7"/>
  <c r="H465" i="7"/>
  <c r="AD464" i="7"/>
  <c r="O464" i="7"/>
  <c r="L464" i="7"/>
  <c r="H464" i="7"/>
  <c r="AD463" i="7"/>
  <c r="O463" i="7"/>
  <c r="L463" i="7"/>
  <c r="H463" i="7"/>
  <c r="E48" i="16" s="1"/>
  <c r="H48" i="16" s="1"/>
  <c r="AD462" i="7"/>
  <c r="O462" i="7"/>
  <c r="L462" i="7"/>
  <c r="H462" i="7"/>
  <c r="AD461" i="7"/>
  <c r="O461" i="7"/>
  <c r="L461" i="7"/>
  <c r="H461" i="7"/>
  <c r="AD460" i="7"/>
  <c r="O460" i="7"/>
  <c r="L460" i="7"/>
  <c r="H460" i="7"/>
  <c r="AD459" i="7"/>
  <c r="O459" i="7"/>
  <c r="L459" i="7"/>
  <c r="H459" i="7"/>
  <c r="AD458" i="7"/>
  <c r="O458" i="7"/>
  <c r="L458" i="7"/>
  <c r="H458" i="7"/>
  <c r="AD457" i="7"/>
  <c r="O457" i="7"/>
  <c r="L457" i="7"/>
  <c r="H457" i="7"/>
  <c r="AD456" i="7"/>
  <c r="O456" i="7"/>
  <c r="L456" i="7"/>
  <c r="H456" i="7"/>
  <c r="AD455" i="7"/>
  <c r="O455" i="7"/>
  <c r="L455" i="7"/>
  <c r="H455" i="7"/>
  <c r="AD454" i="7"/>
  <c r="O454" i="7"/>
  <c r="L454" i="7"/>
  <c r="H454" i="7"/>
  <c r="AD453" i="7"/>
  <c r="O453" i="7"/>
  <c r="L453" i="7"/>
  <c r="H453" i="7"/>
  <c r="AD452" i="7"/>
  <c r="O452" i="7"/>
  <c r="L452" i="7"/>
  <c r="H452" i="7"/>
  <c r="AD451" i="7"/>
  <c r="O451" i="7"/>
  <c r="L451" i="7"/>
  <c r="H451" i="7"/>
  <c r="E47" i="16" s="1"/>
  <c r="H47" i="16" s="1"/>
  <c r="AD450" i="7"/>
  <c r="O450" i="7"/>
  <c r="L450" i="7"/>
  <c r="H450" i="7"/>
  <c r="AD449" i="7"/>
  <c r="O449" i="7"/>
  <c r="L449" i="7"/>
  <c r="H449" i="7"/>
  <c r="AD448" i="7"/>
  <c r="O448" i="7"/>
  <c r="L448" i="7"/>
  <c r="H448" i="7"/>
  <c r="AD447" i="7"/>
  <c r="O447" i="7"/>
  <c r="L447" i="7"/>
  <c r="H447" i="7"/>
  <c r="AD446" i="7"/>
  <c r="O446" i="7"/>
  <c r="L446" i="7"/>
  <c r="H446" i="7"/>
  <c r="AD445" i="7"/>
  <c r="O445" i="7"/>
  <c r="L445" i="7"/>
  <c r="H445" i="7"/>
  <c r="AD444" i="7"/>
  <c r="O444" i="7"/>
  <c r="L444" i="7"/>
  <c r="H444" i="7"/>
  <c r="AD443" i="7"/>
  <c r="O443" i="7"/>
  <c r="L443" i="7"/>
  <c r="H443" i="7"/>
  <c r="AD442" i="7"/>
  <c r="O442" i="7"/>
  <c r="L442" i="7"/>
  <c r="H442" i="7"/>
  <c r="AD441" i="7"/>
  <c r="O441" i="7"/>
  <c r="L441" i="7"/>
  <c r="H441" i="7"/>
  <c r="AD440" i="7"/>
  <c r="O440" i="7"/>
  <c r="L440" i="7"/>
  <c r="H440" i="7"/>
  <c r="AD439" i="7"/>
  <c r="O439" i="7"/>
  <c r="L439" i="7"/>
  <c r="H439" i="7"/>
  <c r="E46" i="16" s="1"/>
  <c r="H46" i="16" s="1"/>
  <c r="AD438" i="7"/>
  <c r="O438" i="7"/>
  <c r="L438" i="7"/>
  <c r="H438" i="7"/>
  <c r="AD437" i="7"/>
  <c r="O437" i="7"/>
  <c r="L437" i="7"/>
  <c r="H437" i="7"/>
  <c r="AD436" i="7"/>
  <c r="O436" i="7"/>
  <c r="L436" i="7"/>
  <c r="H436" i="7"/>
  <c r="AD435" i="7"/>
  <c r="O435" i="7"/>
  <c r="L435" i="7"/>
  <c r="H435" i="7"/>
  <c r="AD434" i="7"/>
  <c r="O434" i="7"/>
  <c r="L434" i="7"/>
  <c r="H434" i="7"/>
  <c r="AD433" i="7"/>
  <c r="O433" i="7"/>
  <c r="L433" i="7"/>
  <c r="H433" i="7"/>
  <c r="AD432" i="7"/>
  <c r="O432" i="7"/>
  <c r="L432" i="7"/>
  <c r="H432" i="7"/>
  <c r="AD431" i="7"/>
  <c r="O431" i="7"/>
  <c r="L431" i="7"/>
  <c r="H431" i="7"/>
  <c r="AD430" i="7"/>
  <c r="O430" i="7"/>
  <c r="L430" i="7"/>
  <c r="H430" i="7"/>
  <c r="AD429" i="7"/>
  <c r="O429" i="7"/>
  <c r="L429" i="7"/>
  <c r="H429" i="7"/>
  <c r="AD428" i="7"/>
  <c r="O428" i="7"/>
  <c r="L428" i="7"/>
  <c r="H428" i="7"/>
  <c r="AD427" i="7"/>
  <c r="O427" i="7"/>
  <c r="L427" i="7"/>
  <c r="H427" i="7"/>
  <c r="F22" i="15" s="1"/>
  <c r="AD426" i="7"/>
  <c r="O426" i="7"/>
  <c r="L426" i="7"/>
  <c r="H426" i="7"/>
  <c r="AD425" i="7"/>
  <c r="O425" i="7"/>
  <c r="L425" i="7"/>
  <c r="H425" i="7"/>
  <c r="AD424" i="7"/>
  <c r="O424" i="7"/>
  <c r="L424" i="7"/>
  <c r="H424" i="7"/>
  <c r="AD423" i="7"/>
  <c r="O423" i="7"/>
  <c r="L423" i="7"/>
  <c r="H423" i="7"/>
  <c r="AD422" i="7"/>
  <c r="O422" i="7"/>
  <c r="L422" i="7"/>
  <c r="H422" i="7"/>
  <c r="AD421" i="7"/>
  <c r="O421" i="7"/>
  <c r="L421" i="7"/>
  <c r="H421" i="7"/>
  <c r="AD420" i="7"/>
  <c r="O420" i="7"/>
  <c r="L420" i="7"/>
  <c r="H420" i="7"/>
  <c r="AD419" i="7"/>
  <c r="O419" i="7"/>
  <c r="L419" i="7"/>
  <c r="H419" i="7"/>
  <c r="AD418" i="7"/>
  <c r="O418" i="7"/>
  <c r="L418" i="7"/>
  <c r="H418" i="7"/>
  <c r="AD417" i="7"/>
  <c r="O417" i="7"/>
  <c r="L417" i="7"/>
  <c r="H417" i="7"/>
  <c r="AD416" i="7"/>
  <c r="O416" i="7"/>
  <c r="L416" i="7"/>
  <c r="H416" i="7"/>
  <c r="AD415" i="7"/>
  <c r="O415" i="7"/>
  <c r="L415" i="7"/>
  <c r="H415" i="7"/>
  <c r="E43" i="16" s="1"/>
  <c r="H43" i="16" s="1"/>
  <c r="AD414" i="7"/>
  <c r="O414" i="7"/>
  <c r="L414" i="7"/>
  <c r="H414" i="7"/>
  <c r="AD413" i="7"/>
  <c r="O413" i="7"/>
  <c r="L413" i="7"/>
  <c r="H413" i="7"/>
  <c r="AD412" i="7"/>
  <c r="O412" i="7"/>
  <c r="L412" i="7"/>
  <c r="H412" i="7"/>
  <c r="AD411" i="7"/>
  <c r="O411" i="7"/>
  <c r="L411" i="7"/>
  <c r="H411" i="7"/>
  <c r="AD410" i="7"/>
  <c r="O410" i="7"/>
  <c r="L410" i="7"/>
  <c r="H410" i="7"/>
  <c r="AD409" i="7"/>
  <c r="O409" i="7"/>
  <c r="L409" i="7"/>
  <c r="H409" i="7"/>
  <c r="AD408" i="7"/>
  <c r="O408" i="7"/>
  <c r="L408" i="7"/>
  <c r="H408" i="7"/>
  <c r="AD407" i="7"/>
  <c r="O407" i="7"/>
  <c r="L407" i="7"/>
  <c r="H407" i="7"/>
  <c r="AD406" i="7"/>
  <c r="O406" i="7"/>
  <c r="L406" i="7"/>
  <c r="H406" i="7"/>
  <c r="AD405" i="7"/>
  <c r="O405" i="7"/>
  <c r="L405" i="7"/>
  <c r="H405" i="7"/>
  <c r="AD404" i="7"/>
  <c r="O404" i="7"/>
  <c r="L404" i="7"/>
  <c r="H404" i="7"/>
  <c r="AD403" i="7"/>
  <c r="O403" i="7"/>
  <c r="L403" i="7"/>
  <c r="H403" i="7"/>
  <c r="E42" i="16" s="1"/>
  <c r="H42" i="16" s="1"/>
  <c r="AD402" i="7"/>
  <c r="O402" i="7"/>
  <c r="L402" i="7"/>
  <c r="H402" i="7"/>
  <c r="AD401" i="7"/>
  <c r="O401" i="7"/>
  <c r="L401" i="7"/>
  <c r="H401" i="7"/>
  <c r="AD400" i="7"/>
  <c r="O400" i="7"/>
  <c r="L400" i="7"/>
  <c r="H400" i="7"/>
  <c r="AD399" i="7"/>
  <c r="O399" i="7"/>
  <c r="L399" i="7"/>
  <c r="H399" i="7"/>
  <c r="AD398" i="7"/>
  <c r="O398" i="7"/>
  <c r="L398" i="7"/>
  <c r="H398" i="7"/>
  <c r="AD397" i="7"/>
  <c r="O397" i="7"/>
  <c r="L397" i="7"/>
  <c r="H397" i="7"/>
  <c r="AD396" i="7"/>
  <c r="O396" i="7"/>
  <c r="L396" i="7"/>
  <c r="H396" i="7"/>
  <c r="AD395" i="7"/>
  <c r="O395" i="7"/>
  <c r="L395" i="7"/>
  <c r="H395" i="7"/>
  <c r="AD394" i="7"/>
  <c r="O394" i="7"/>
  <c r="L394" i="7"/>
  <c r="H394" i="7"/>
  <c r="AD393" i="7"/>
  <c r="O393" i="7"/>
  <c r="L393" i="7"/>
  <c r="H393" i="7"/>
  <c r="AD392" i="7"/>
  <c r="O392" i="7"/>
  <c r="L392" i="7"/>
  <c r="H392" i="7"/>
  <c r="AD391" i="7"/>
  <c r="O391" i="7"/>
  <c r="L391" i="7"/>
  <c r="H391" i="7"/>
  <c r="E41" i="16" s="1"/>
  <c r="H41" i="16" s="1"/>
  <c r="AD390" i="7"/>
  <c r="O390" i="7"/>
  <c r="L390" i="7"/>
  <c r="H390" i="7"/>
  <c r="AD389" i="7"/>
  <c r="O389" i="7"/>
  <c r="L389" i="7"/>
  <c r="H389" i="7"/>
  <c r="AD388" i="7"/>
  <c r="O388" i="7"/>
  <c r="L388" i="7"/>
  <c r="H388" i="7"/>
  <c r="AD387" i="7"/>
  <c r="O387" i="7"/>
  <c r="L387" i="7"/>
  <c r="H387" i="7"/>
  <c r="AD386" i="7"/>
  <c r="O386" i="7"/>
  <c r="L386" i="7"/>
  <c r="H386" i="7"/>
  <c r="AD385" i="7"/>
  <c r="O385" i="7"/>
  <c r="L385" i="7"/>
  <c r="H385" i="7"/>
  <c r="AD384" i="7"/>
  <c r="O384" i="7"/>
  <c r="L384" i="7"/>
  <c r="H384" i="7"/>
  <c r="AD383" i="7"/>
  <c r="O383" i="7"/>
  <c r="L383" i="7"/>
  <c r="H383" i="7"/>
  <c r="AD382" i="7"/>
  <c r="O382" i="7"/>
  <c r="L382" i="7"/>
  <c r="H382" i="7"/>
  <c r="AD381" i="7"/>
  <c r="O381" i="7"/>
  <c r="L381" i="7"/>
  <c r="H381" i="7"/>
  <c r="AD380" i="7"/>
  <c r="O380" i="7"/>
  <c r="L380" i="7"/>
  <c r="H380" i="7"/>
  <c r="AD379" i="7"/>
  <c r="O379" i="7"/>
  <c r="L379" i="7"/>
  <c r="H379" i="7"/>
  <c r="E40" i="16" s="1"/>
  <c r="H40" i="16" s="1"/>
  <c r="AD378" i="7"/>
  <c r="O378" i="7"/>
  <c r="L378" i="7"/>
  <c r="H378" i="7"/>
  <c r="AD377" i="7"/>
  <c r="O377" i="7"/>
  <c r="L377" i="7"/>
  <c r="H377" i="7"/>
  <c r="AD376" i="7"/>
  <c r="O376" i="7"/>
  <c r="L376" i="7"/>
  <c r="H376" i="7"/>
  <c r="AD375" i="7"/>
  <c r="O375" i="7"/>
  <c r="L375" i="7"/>
  <c r="H375" i="7"/>
  <c r="AD374" i="7"/>
  <c r="O374" i="7"/>
  <c r="L374" i="7"/>
  <c r="H374" i="7"/>
  <c r="AD373" i="7"/>
  <c r="O373" i="7"/>
  <c r="L373" i="7"/>
  <c r="H373" i="7"/>
  <c r="AD372" i="7"/>
  <c r="O372" i="7"/>
  <c r="L372" i="7"/>
  <c r="H372" i="7"/>
  <c r="AD371" i="7"/>
  <c r="O371" i="7"/>
  <c r="L371" i="7"/>
  <c r="H371" i="7"/>
  <c r="AD370" i="7"/>
  <c r="O370" i="7"/>
  <c r="L370" i="7"/>
  <c r="H370" i="7"/>
  <c r="AD369" i="7"/>
  <c r="O369" i="7"/>
  <c r="L369" i="7"/>
  <c r="H369" i="7"/>
  <c r="AD368" i="7"/>
  <c r="O368" i="7"/>
  <c r="L368" i="7"/>
  <c r="H368" i="7"/>
  <c r="AD367" i="7"/>
  <c r="O367" i="7"/>
  <c r="L367" i="7"/>
  <c r="H367" i="7"/>
  <c r="E39" i="16" s="1"/>
  <c r="H39" i="16" s="1"/>
  <c r="AD366" i="7"/>
  <c r="O366" i="7"/>
  <c r="L366" i="7"/>
  <c r="H366" i="7"/>
  <c r="AD365" i="7"/>
  <c r="O365" i="7"/>
  <c r="L365" i="7"/>
  <c r="H365" i="7"/>
  <c r="AD364" i="7"/>
  <c r="O364" i="7"/>
  <c r="L364" i="7"/>
  <c r="H364" i="7"/>
  <c r="AD363" i="7"/>
  <c r="O363" i="7"/>
  <c r="L363" i="7"/>
  <c r="H363" i="7"/>
  <c r="AD362" i="7"/>
  <c r="O362" i="7"/>
  <c r="L362" i="7"/>
  <c r="H362" i="7"/>
  <c r="AD361" i="7"/>
  <c r="O361" i="7"/>
  <c r="L361" i="7"/>
  <c r="H361" i="7"/>
  <c r="AD360" i="7"/>
  <c r="O360" i="7"/>
  <c r="L360" i="7"/>
  <c r="H360" i="7"/>
  <c r="AD359" i="7"/>
  <c r="O359" i="7"/>
  <c r="L359" i="7"/>
  <c r="H359" i="7"/>
  <c r="AD358" i="7"/>
  <c r="O358" i="7"/>
  <c r="L358" i="7"/>
  <c r="H358" i="7"/>
  <c r="AD357" i="7"/>
  <c r="O357" i="7"/>
  <c r="L357" i="7"/>
  <c r="H357" i="7"/>
  <c r="AD356" i="7"/>
  <c r="O356" i="7"/>
  <c r="L356" i="7"/>
  <c r="H356" i="7"/>
  <c r="AD355" i="7"/>
  <c r="O355" i="7"/>
  <c r="L355" i="7"/>
  <c r="H355" i="7"/>
  <c r="E38" i="16" s="1"/>
  <c r="H38" i="16" s="1"/>
  <c r="AD354" i="7"/>
  <c r="O354" i="7"/>
  <c r="L354" i="7"/>
  <c r="H354" i="7"/>
  <c r="AD353" i="7"/>
  <c r="O353" i="7"/>
  <c r="L353" i="7"/>
  <c r="H353" i="7"/>
  <c r="AD352" i="7"/>
  <c r="O352" i="7"/>
  <c r="L352" i="7"/>
  <c r="H352" i="7"/>
  <c r="AD351" i="7"/>
  <c r="O351" i="7"/>
  <c r="L351" i="7"/>
  <c r="H351" i="7"/>
  <c r="AD350" i="7"/>
  <c r="O350" i="7"/>
  <c r="L350" i="7"/>
  <c r="H350" i="7"/>
  <c r="AD349" i="7"/>
  <c r="O349" i="7"/>
  <c r="L349" i="7"/>
  <c r="H349" i="7"/>
  <c r="AD348" i="7"/>
  <c r="O348" i="7"/>
  <c r="L348" i="7"/>
  <c r="H348" i="7"/>
  <c r="AD347" i="7"/>
  <c r="O347" i="7"/>
  <c r="L347" i="7"/>
  <c r="H347" i="7"/>
  <c r="AD346" i="7"/>
  <c r="O346" i="7"/>
  <c r="L346" i="7"/>
  <c r="H346" i="7"/>
  <c r="AD345" i="7"/>
  <c r="O345" i="7"/>
  <c r="L345" i="7"/>
  <c r="H345" i="7"/>
  <c r="AD344" i="7"/>
  <c r="O344" i="7"/>
  <c r="L344" i="7"/>
  <c r="H344" i="7"/>
  <c r="AD343" i="7"/>
  <c r="O343" i="7"/>
  <c r="L343" i="7"/>
  <c r="H343" i="7"/>
  <c r="E37" i="16" s="1"/>
  <c r="H37" i="16" s="1"/>
  <c r="AD342" i="7"/>
  <c r="O342" i="7"/>
  <c r="L342" i="7"/>
  <c r="H342" i="7"/>
  <c r="AD341" i="7"/>
  <c r="O341" i="7"/>
  <c r="L341" i="7"/>
  <c r="H341" i="7"/>
  <c r="AD340" i="7"/>
  <c r="O340" i="7"/>
  <c r="L340" i="7"/>
  <c r="H340" i="7"/>
  <c r="AD339" i="7"/>
  <c r="O339" i="7"/>
  <c r="L339" i="7"/>
  <c r="H339" i="7"/>
  <c r="AD338" i="7"/>
  <c r="O338" i="7"/>
  <c r="L338" i="7"/>
  <c r="H338" i="7"/>
  <c r="AD337" i="7"/>
  <c r="O337" i="7"/>
  <c r="L337" i="7"/>
  <c r="H337" i="7"/>
  <c r="AD336" i="7"/>
  <c r="O336" i="7"/>
  <c r="L336" i="7"/>
  <c r="H336" i="7"/>
  <c r="AD335" i="7"/>
  <c r="O335" i="7"/>
  <c r="L335" i="7"/>
  <c r="H335" i="7"/>
  <c r="AD334" i="7"/>
  <c r="O334" i="7"/>
  <c r="L334" i="7"/>
  <c r="H334" i="7"/>
  <c r="AD333" i="7"/>
  <c r="O333" i="7"/>
  <c r="L333" i="7"/>
  <c r="H333" i="7"/>
  <c r="AD332" i="7"/>
  <c r="O332" i="7"/>
  <c r="L332" i="7"/>
  <c r="H332" i="7"/>
  <c r="AD331" i="7"/>
  <c r="O331" i="7"/>
  <c r="L331" i="7"/>
  <c r="H331" i="7"/>
  <c r="AD330" i="7"/>
  <c r="O330" i="7"/>
  <c r="L330" i="7"/>
  <c r="H330" i="7"/>
  <c r="AD329" i="7"/>
  <c r="O329" i="7"/>
  <c r="L329" i="7"/>
  <c r="H329" i="7"/>
  <c r="AD328" i="7"/>
  <c r="O328" i="7"/>
  <c r="L328" i="7"/>
  <c r="H328" i="7"/>
  <c r="AD327" i="7"/>
  <c r="O327" i="7"/>
  <c r="L327" i="7"/>
  <c r="H327" i="7"/>
  <c r="AD326" i="7"/>
  <c r="O326" i="7"/>
  <c r="L326" i="7"/>
  <c r="H326" i="7"/>
  <c r="AD325" i="7"/>
  <c r="O325" i="7"/>
  <c r="L325" i="7"/>
  <c r="H325" i="7"/>
  <c r="AD324" i="7"/>
  <c r="O324" i="7"/>
  <c r="L324" i="7"/>
  <c r="H324" i="7"/>
  <c r="AD323" i="7"/>
  <c r="O323" i="7"/>
  <c r="L323" i="7"/>
  <c r="H323" i="7"/>
  <c r="AD322" i="7"/>
  <c r="O322" i="7"/>
  <c r="L322" i="7"/>
  <c r="H322" i="7"/>
  <c r="AD321" i="7"/>
  <c r="O321" i="7"/>
  <c r="L321" i="7"/>
  <c r="H321" i="7"/>
  <c r="AD320" i="7"/>
  <c r="O320" i="7"/>
  <c r="L320" i="7"/>
  <c r="H320" i="7"/>
  <c r="AD319" i="7"/>
  <c r="O319" i="7"/>
  <c r="L319" i="7"/>
  <c r="H319" i="7"/>
  <c r="E35" i="16" s="1"/>
  <c r="H35" i="16" s="1"/>
  <c r="AD318" i="7"/>
  <c r="O318" i="7"/>
  <c r="L318" i="7"/>
  <c r="H318" i="7"/>
  <c r="AD317" i="7"/>
  <c r="O317" i="7"/>
  <c r="L317" i="7"/>
  <c r="H317" i="7"/>
  <c r="AD316" i="7"/>
  <c r="O316" i="7"/>
  <c r="L316" i="7"/>
  <c r="H316" i="7"/>
  <c r="AD315" i="7"/>
  <c r="O315" i="7"/>
  <c r="L315" i="7"/>
  <c r="H315" i="7"/>
  <c r="AD314" i="7"/>
  <c r="O314" i="7"/>
  <c r="L314" i="7"/>
  <c r="H314" i="7"/>
  <c r="AD313" i="7"/>
  <c r="O313" i="7"/>
  <c r="L313" i="7"/>
  <c r="H313" i="7"/>
  <c r="AD312" i="7"/>
  <c r="O312" i="7"/>
  <c r="L312" i="7"/>
  <c r="H312" i="7"/>
  <c r="AD311" i="7"/>
  <c r="O311" i="7"/>
  <c r="L311" i="7"/>
  <c r="H311" i="7"/>
  <c r="AD310" i="7"/>
  <c r="O310" i="7"/>
  <c r="L310" i="7"/>
  <c r="H310" i="7"/>
  <c r="AD309" i="7"/>
  <c r="O309" i="7"/>
  <c r="L309" i="7"/>
  <c r="H309" i="7"/>
  <c r="AD308" i="7"/>
  <c r="O308" i="7"/>
  <c r="L308" i="7"/>
  <c r="H308" i="7"/>
  <c r="AD307" i="7"/>
  <c r="O307" i="7"/>
  <c r="L307" i="7"/>
  <c r="H307" i="7"/>
  <c r="E34" i="16" s="1"/>
  <c r="H34" i="16" s="1"/>
  <c r="AD306" i="7"/>
  <c r="O306" i="7"/>
  <c r="L306" i="7"/>
  <c r="H306" i="7"/>
  <c r="AD305" i="7"/>
  <c r="O305" i="7"/>
  <c r="L305" i="7"/>
  <c r="H305" i="7"/>
  <c r="AD304" i="7"/>
  <c r="O304" i="7"/>
  <c r="L304" i="7"/>
  <c r="H304" i="7"/>
  <c r="AD303" i="7"/>
  <c r="O303" i="7"/>
  <c r="L303" i="7"/>
  <c r="H303" i="7"/>
  <c r="AD302" i="7"/>
  <c r="O302" i="7"/>
  <c r="L302" i="7"/>
  <c r="H302" i="7"/>
  <c r="AD301" i="7"/>
  <c r="O301" i="7"/>
  <c r="L301" i="7"/>
  <c r="H301" i="7"/>
  <c r="AD300" i="7"/>
  <c r="O300" i="7"/>
  <c r="L300" i="7"/>
  <c r="H300" i="7"/>
  <c r="AD299" i="7"/>
  <c r="O299" i="7"/>
  <c r="L299" i="7"/>
  <c r="H299" i="7"/>
  <c r="AD298" i="7"/>
  <c r="O298" i="7"/>
  <c r="L298" i="7"/>
  <c r="H298" i="7"/>
  <c r="AD297" i="7"/>
  <c r="O297" i="7"/>
  <c r="L297" i="7"/>
  <c r="H297" i="7"/>
  <c r="AD296" i="7"/>
  <c r="O296" i="7"/>
  <c r="L296" i="7"/>
  <c r="H296" i="7"/>
  <c r="AD295" i="7"/>
  <c r="O295" i="7"/>
  <c r="L295" i="7"/>
  <c r="H295" i="7"/>
  <c r="E33" i="16" s="1"/>
  <c r="H33" i="16" s="1"/>
  <c r="AD294" i="7"/>
  <c r="O294" i="7"/>
  <c r="L294" i="7"/>
  <c r="H294" i="7"/>
  <c r="AD293" i="7"/>
  <c r="O293" i="7"/>
  <c r="L293" i="7"/>
  <c r="H293" i="7"/>
  <c r="AD292" i="7"/>
  <c r="O292" i="7"/>
  <c r="L292" i="7"/>
  <c r="H292" i="7"/>
  <c r="AD291" i="7"/>
  <c r="O291" i="7"/>
  <c r="L291" i="7"/>
  <c r="H291" i="7"/>
  <c r="AD290" i="7"/>
  <c r="O290" i="7"/>
  <c r="L290" i="7"/>
  <c r="H290" i="7"/>
  <c r="AD289" i="7"/>
  <c r="O289" i="7"/>
  <c r="L289" i="7"/>
  <c r="H289" i="7"/>
  <c r="AD288" i="7"/>
  <c r="O288" i="7"/>
  <c r="L288" i="7"/>
  <c r="H288" i="7"/>
  <c r="AD287" i="7"/>
  <c r="O287" i="7"/>
  <c r="L287" i="7"/>
  <c r="H287" i="7"/>
  <c r="AD286" i="7"/>
  <c r="O286" i="7"/>
  <c r="L286" i="7"/>
  <c r="H286" i="7"/>
  <c r="AD285" i="7"/>
  <c r="O285" i="7"/>
  <c r="L285" i="7"/>
  <c r="H285" i="7"/>
  <c r="AD284" i="7"/>
  <c r="O284" i="7"/>
  <c r="L284" i="7"/>
  <c r="H284" i="7"/>
  <c r="AD283" i="7"/>
  <c r="O283" i="7"/>
  <c r="L283" i="7"/>
  <c r="H283" i="7"/>
  <c r="E32" i="16" s="1"/>
  <c r="H32" i="16" s="1"/>
  <c r="AD282" i="7"/>
  <c r="O282" i="7"/>
  <c r="L282" i="7"/>
  <c r="H282" i="7"/>
  <c r="AD281" i="7"/>
  <c r="O281" i="7"/>
  <c r="L281" i="7"/>
  <c r="H281" i="7"/>
  <c r="AD280" i="7"/>
  <c r="O280" i="7"/>
  <c r="L280" i="7"/>
  <c r="H280" i="7"/>
  <c r="AD279" i="7"/>
  <c r="O279" i="7"/>
  <c r="L279" i="7"/>
  <c r="H279" i="7"/>
  <c r="AD278" i="7"/>
  <c r="O278" i="7"/>
  <c r="L278" i="7"/>
  <c r="H278" i="7"/>
  <c r="AD277" i="7"/>
  <c r="O277" i="7"/>
  <c r="L277" i="7"/>
  <c r="H277" i="7"/>
  <c r="AD276" i="7"/>
  <c r="O276" i="7"/>
  <c r="L276" i="7"/>
  <c r="H276" i="7"/>
  <c r="AD275" i="7"/>
  <c r="O275" i="7"/>
  <c r="L275" i="7"/>
  <c r="H275" i="7"/>
  <c r="AD274" i="7"/>
  <c r="O274" i="7"/>
  <c r="L274" i="7"/>
  <c r="H274" i="7"/>
  <c r="AD273" i="7"/>
  <c r="O273" i="7"/>
  <c r="L273" i="7"/>
  <c r="H273" i="7"/>
  <c r="AD272" i="7"/>
  <c r="O272" i="7"/>
  <c r="L272" i="7"/>
  <c r="H272" i="7"/>
  <c r="AD271" i="7"/>
  <c r="O271" i="7"/>
  <c r="L271" i="7"/>
  <c r="H271" i="7"/>
  <c r="E31" i="16" s="1"/>
  <c r="H31" i="16" s="1"/>
  <c r="AD270" i="7"/>
  <c r="O270" i="7"/>
  <c r="L270" i="7"/>
  <c r="H270" i="7"/>
  <c r="AD269" i="7"/>
  <c r="O269" i="7"/>
  <c r="L269" i="7"/>
  <c r="H269" i="7"/>
  <c r="AD268" i="7"/>
  <c r="O268" i="7"/>
  <c r="L268" i="7"/>
  <c r="H268" i="7"/>
  <c r="AD267" i="7"/>
  <c r="O267" i="7"/>
  <c r="L267" i="7"/>
  <c r="H267" i="7"/>
  <c r="AD266" i="7"/>
  <c r="O266" i="7"/>
  <c r="L266" i="7"/>
  <c r="H266" i="7"/>
  <c r="AD265" i="7"/>
  <c r="O265" i="7"/>
  <c r="L265" i="7"/>
  <c r="H265" i="7"/>
  <c r="AD264" i="7"/>
  <c r="O264" i="7"/>
  <c r="L264" i="7"/>
  <c r="H264" i="7"/>
  <c r="AD263" i="7"/>
  <c r="O263" i="7"/>
  <c r="L263" i="7"/>
  <c r="H263" i="7"/>
  <c r="AD262" i="7"/>
  <c r="O262" i="7"/>
  <c r="L262" i="7"/>
  <c r="H262" i="7"/>
  <c r="AD261" i="7"/>
  <c r="O261" i="7"/>
  <c r="L261" i="7"/>
  <c r="H261" i="7"/>
  <c r="AD260" i="7"/>
  <c r="O260" i="7"/>
  <c r="L260" i="7"/>
  <c r="H260" i="7"/>
  <c r="E30" i="16" s="1"/>
  <c r="H30" i="16" s="1"/>
  <c r="AD259" i="7"/>
  <c r="O259" i="7"/>
  <c r="L259" i="7"/>
  <c r="H259" i="7"/>
  <c r="AD258" i="7"/>
  <c r="O258" i="7"/>
  <c r="L258" i="7"/>
  <c r="H258" i="7"/>
  <c r="AD257" i="7"/>
  <c r="O257" i="7"/>
  <c r="L257" i="7"/>
  <c r="H257" i="7"/>
  <c r="AD256" i="7"/>
  <c r="O256" i="7"/>
  <c r="L256" i="7"/>
  <c r="H256" i="7"/>
  <c r="AD255" i="7"/>
  <c r="O255" i="7"/>
  <c r="L255" i="7"/>
  <c r="H255" i="7"/>
  <c r="AD254" i="7"/>
  <c r="O254" i="7"/>
  <c r="L254" i="7"/>
  <c r="H254" i="7"/>
  <c r="AD253" i="7"/>
  <c r="O253" i="7"/>
  <c r="L253" i="7"/>
  <c r="H253" i="7"/>
  <c r="AD252" i="7"/>
  <c r="O252" i="7"/>
  <c r="L252" i="7"/>
  <c r="H252" i="7"/>
  <c r="AD251" i="7"/>
  <c r="O251" i="7"/>
  <c r="L251" i="7"/>
  <c r="H251" i="7"/>
  <c r="AD250" i="7"/>
  <c r="O250" i="7"/>
  <c r="L250" i="7"/>
  <c r="H250" i="7"/>
  <c r="AD249" i="7"/>
  <c r="O249" i="7"/>
  <c r="L249" i="7"/>
  <c r="H249" i="7"/>
  <c r="AD248" i="7"/>
  <c r="O248" i="7"/>
  <c r="L248" i="7"/>
  <c r="H248" i="7"/>
  <c r="AD247" i="7"/>
  <c r="O247" i="7"/>
  <c r="L247" i="7"/>
  <c r="H247" i="7"/>
  <c r="E29" i="16" s="1"/>
  <c r="H29" i="16" s="1"/>
  <c r="AD246" i="7"/>
  <c r="O246" i="7"/>
  <c r="L246" i="7"/>
  <c r="H246" i="7"/>
  <c r="AD245" i="7"/>
  <c r="O245" i="7"/>
  <c r="L245" i="7"/>
  <c r="H245" i="7"/>
  <c r="AD244" i="7"/>
  <c r="O244" i="7"/>
  <c r="L244" i="7"/>
  <c r="H244" i="7"/>
  <c r="AD243" i="7"/>
  <c r="O243" i="7"/>
  <c r="L243" i="7"/>
  <c r="H243" i="7"/>
  <c r="AD242" i="7"/>
  <c r="O242" i="7"/>
  <c r="L242" i="7"/>
  <c r="H242" i="7"/>
  <c r="AD241" i="7"/>
  <c r="O241" i="7"/>
  <c r="L241" i="7"/>
  <c r="H241" i="7"/>
  <c r="AD240" i="7"/>
  <c r="O240" i="7"/>
  <c r="L240" i="7"/>
  <c r="H240" i="7"/>
  <c r="AD239" i="7"/>
  <c r="O239" i="7"/>
  <c r="L239" i="7"/>
  <c r="H239" i="7"/>
  <c r="AD238" i="7"/>
  <c r="O238" i="7"/>
  <c r="L238" i="7"/>
  <c r="H238" i="7"/>
  <c r="AD237" i="7"/>
  <c r="O237" i="7"/>
  <c r="L237" i="7"/>
  <c r="H237" i="7"/>
  <c r="AD236" i="7"/>
  <c r="O236" i="7"/>
  <c r="L236" i="7"/>
  <c r="H236" i="7"/>
  <c r="AD235" i="7"/>
  <c r="O235" i="7"/>
  <c r="L235" i="7"/>
  <c r="H235" i="7"/>
  <c r="AD234" i="7"/>
  <c r="O234" i="7"/>
  <c r="L234" i="7"/>
  <c r="H234" i="7"/>
  <c r="AD233" i="7"/>
  <c r="O233" i="7"/>
  <c r="L233" i="7"/>
  <c r="H233" i="7"/>
  <c r="AD232" i="7"/>
  <c r="O232" i="7"/>
  <c r="L232" i="7"/>
  <c r="H232" i="7"/>
  <c r="AD231" i="7"/>
  <c r="O231" i="7"/>
  <c r="L231" i="7"/>
  <c r="H231" i="7"/>
  <c r="AD230" i="7"/>
  <c r="O230" i="7"/>
  <c r="L230" i="7"/>
  <c r="H230" i="7"/>
  <c r="AD229" i="7"/>
  <c r="O229" i="7"/>
  <c r="L229" i="7"/>
  <c r="H229" i="7"/>
  <c r="AD228" i="7"/>
  <c r="O228" i="7"/>
  <c r="L228" i="7"/>
  <c r="H228" i="7"/>
  <c r="AD227" i="7"/>
  <c r="O227" i="7"/>
  <c r="L227" i="7"/>
  <c r="H227" i="7"/>
  <c r="AD226" i="7"/>
  <c r="O226" i="7"/>
  <c r="L226" i="7"/>
  <c r="H226" i="7"/>
  <c r="AD225" i="7"/>
  <c r="O225" i="7"/>
  <c r="L225" i="7"/>
  <c r="H225" i="7"/>
  <c r="AD224" i="7"/>
  <c r="O224" i="7"/>
  <c r="L224" i="7"/>
  <c r="H224" i="7"/>
  <c r="AD223" i="7"/>
  <c r="O223" i="7"/>
  <c r="L223" i="7"/>
  <c r="H223" i="7"/>
  <c r="E27" i="16" s="1"/>
  <c r="H27" i="16" s="1"/>
  <c r="AD222" i="7"/>
  <c r="O222" i="7"/>
  <c r="L222" i="7"/>
  <c r="H222" i="7"/>
  <c r="AD221" i="7"/>
  <c r="O221" i="7"/>
  <c r="L221" i="7"/>
  <c r="H221" i="7"/>
  <c r="AD220" i="7"/>
  <c r="O220" i="7"/>
  <c r="L220" i="7"/>
  <c r="H220" i="7"/>
  <c r="AD219" i="7"/>
  <c r="O219" i="7"/>
  <c r="L219" i="7"/>
  <c r="H219" i="7"/>
  <c r="AD218" i="7"/>
  <c r="O218" i="7"/>
  <c r="L218" i="7"/>
  <c r="H218" i="7"/>
  <c r="AD217" i="7"/>
  <c r="O217" i="7"/>
  <c r="L217" i="7"/>
  <c r="H217" i="7"/>
  <c r="AD216" i="7"/>
  <c r="O216" i="7"/>
  <c r="L216" i="7"/>
  <c r="H216" i="7"/>
  <c r="AD215" i="7"/>
  <c r="O215" i="7"/>
  <c r="L215" i="7"/>
  <c r="H215" i="7"/>
  <c r="AD214" i="7"/>
  <c r="O214" i="7"/>
  <c r="L214" i="7"/>
  <c r="H214" i="7"/>
  <c r="AD213" i="7"/>
  <c r="O213" i="7"/>
  <c r="L213" i="7"/>
  <c r="H213" i="7"/>
  <c r="AD212" i="7"/>
  <c r="O212" i="7"/>
  <c r="L212" i="7"/>
  <c r="H212" i="7"/>
  <c r="AD211" i="7"/>
  <c r="O211" i="7"/>
  <c r="L211" i="7"/>
  <c r="H211" i="7"/>
  <c r="E26" i="16" s="1"/>
  <c r="H26" i="16" s="1"/>
  <c r="AD210" i="7"/>
  <c r="O210" i="7"/>
  <c r="L210" i="7"/>
  <c r="H210" i="7"/>
  <c r="AD209" i="7"/>
  <c r="O209" i="7"/>
  <c r="L209" i="7"/>
  <c r="H209" i="7"/>
  <c r="AD208" i="7"/>
  <c r="O208" i="7"/>
  <c r="L208" i="7"/>
  <c r="H208" i="7"/>
  <c r="AD207" i="7"/>
  <c r="O207" i="7"/>
  <c r="L207" i="7"/>
  <c r="H207" i="7"/>
  <c r="AD206" i="7"/>
  <c r="O206" i="7"/>
  <c r="L206" i="7"/>
  <c r="H206" i="7"/>
  <c r="AD205" i="7"/>
  <c r="O205" i="7"/>
  <c r="L205" i="7"/>
  <c r="H205" i="7"/>
  <c r="AD204" i="7"/>
  <c r="O204" i="7"/>
  <c r="L204" i="7"/>
  <c r="H204" i="7"/>
  <c r="AD203" i="7"/>
  <c r="O203" i="7"/>
  <c r="L203" i="7"/>
  <c r="H203" i="7"/>
  <c r="AD202" i="7"/>
  <c r="O202" i="7"/>
  <c r="L202" i="7"/>
  <c r="H202" i="7"/>
  <c r="AD201" i="7"/>
  <c r="O201" i="7"/>
  <c r="L201" i="7"/>
  <c r="H201" i="7"/>
  <c r="AD200" i="7"/>
  <c r="O200" i="7"/>
  <c r="L200" i="7"/>
  <c r="H200" i="7"/>
  <c r="AD199" i="7"/>
  <c r="O199" i="7"/>
  <c r="L199" i="7"/>
  <c r="H199" i="7"/>
  <c r="E25" i="16" s="1"/>
  <c r="H25" i="16" s="1"/>
  <c r="AD198" i="7"/>
  <c r="O198" i="7"/>
  <c r="L198" i="7"/>
  <c r="H198" i="7"/>
  <c r="AD197" i="7"/>
  <c r="O197" i="7"/>
  <c r="L197" i="7"/>
  <c r="H197" i="7"/>
  <c r="AD196" i="7"/>
  <c r="O196" i="7"/>
  <c r="L196" i="7"/>
  <c r="H196" i="7"/>
  <c r="AD195" i="7"/>
  <c r="O195" i="7"/>
  <c r="L195" i="7"/>
  <c r="H195" i="7"/>
  <c r="AD194" i="7"/>
  <c r="O194" i="7"/>
  <c r="L194" i="7"/>
  <c r="H194" i="7"/>
  <c r="AD193" i="7"/>
  <c r="O193" i="7"/>
  <c r="L193" i="7"/>
  <c r="H193" i="7"/>
  <c r="AD192" i="7"/>
  <c r="O192" i="7"/>
  <c r="L192" i="7"/>
  <c r="H192" i="7"/>
  <c r="AD191" i="7"/>
  <c r="O191" i="7"/>
  <c r="L191" i="7"/>
  <c r="H191" i="7"/>
  <c r="AD190" i="7"/>
  <c r="O190" i="7"/>
  <c r="L190" i="7"/>
  <c r="H190" i="7"/>
  <c r="AD189" i="7"/>
  <c r="O189" i="7"/>
  <c r="L189" i="7"/>
  <c r="H189" i="7"/>
  <c r="AD188" i="7"/>
  <c r="O188" i="7"/>
  <c r="L188" i="7"/>
  <c r="H188" i="7"/>
  <c r="AD187" i="7"/>
  <c r="O187" i="7"/>
  <c r="L187" i="7"/>
  <c r="H187" i="7"/>
  <c r="E24" i="16" s="1"/>
  <c r="H24" i="16" s="1"/>
  <c r="AD186" i="7"/>
  <c r="O186" i="7"/>
  <c r="L186" i="7"/>
  <c r="H186" i="7"/>
  <c r="AD185" i="7"/>
  <c r="O185" i="7"/>
  <c r="L185" i="7"/>
  <c r="H185" i="7"/>
  <c r="AD184" i="7"/>
  <c r="O184" i="7"/>
  <c r="L184" i="7"/>
  <c r="H184" i="7"/>
  <c r="AD183" i="7"/>
  <c r="O183" i="7"/>
  <c r="L183" i="7"/>
  <c r="H183" i="7"/>
  <c r="AD182" i="7"/>
  <c r="O182" i="7"/>
  <c r="L182" i="7"/>
  <c r="H182" i="7"/>
  <c r="AD181" i="7"/>
  <c r="O181" i="7"/>
  <c r="L181" i="7"/>
  <c r="H181" i="7"/>
  <c r="AD180" i="7"/>
  <c r="O180" i="7"/>
  <c r="L180" i="7"/>
  <c r="H180" i="7"/>
  <c r="AD179" i="7"/>
  <c r="O179" i="7"/>
  <c r="L179" i="7"/>
  <c r="H179" i="7"/>
  <c r="AD178" i="7"/>
  <c r="O178" i="7"/>
  <c r="L178" i="7"/>
  <c r="H178" i="7"/>
  <c r="AD177" i="7"/>
  <c r="O177" i="7"/>
  <c r="L177" i="7"/>
  <c r="H177" i="7"/>
  <c r="AD176" i="7"/>
  <c r="O176" i="7"/>
  <c r="L176" i="7"/>
  <c r="H176" i="7"/>
  <c r="AD175" i="7"/>
  <c r="O175" i="7"/>
  <c r="L175" i="7"/>
  <c r="H175" i="7"/>
  <c r="E23" i="16" s="1"/>
  <c r="H23" i="16" s="1"/>
  <c r="AD174" i="7"/>
  <c r="O174" i="7"/>
  <c r="L174" i="7"/>
  <c r="H174" i="7"/>
  <c r="AD173" i="7"/>
  <c r="O173" i="7"/>
  <c r="L173" i="7"/>
  <c r="H173" i="7"/>
  <c r="AD172" i="7"/>
  <c r="O172" i="7"/>
  <c r="L172" i="7"/>
  <c r="H172" i="7"/>
  <c r="AD171" i="7"/>
  <c r="O171" i="7"/>
  <c r="L171" i="7"/>
  <c r="H171" i="7"/>
  <c r="AD170" i="7"/>
  <c r="O170" i="7"/>
  <c r="L170" i="7"/>
  <c r="H170" i="7"/>
  <c r="AD169" i="7"/>
  <c r="O169" i="7"/>
  <c r="L169" i="7"/>
  <c r="H169" i="7"/>
  <c r="AD168" i="7"/>
  <c r="O168" i="7"/>
  <c r="L168" i="7"/>
  <c r="H168" i="7"/>
  <c r="AD167" i="7"/>
  <c r="O167" i="7"/>
  <c r="L167" i="7"/>
  <c r="H167" i="7"/>
  <c r="AD166" i="7"/>
  <c r="O166" i="7"/>
  <c r="L166" i="7"/>
  <c r="H166" i="7"/>
  <c r="AD165" i="7"/>
  <c r="O165" i="7"/>
  <c r="L165" i="7"/>
  <c r="H165" i="7"/>
  <c r="AD164" i="7"/>
  <c r="O164" i="7"/>
  <c r="L164" i="7"/>
  <c r="H164" i="7"/>
  <c r="E22" i="16" s="1"/>
  <c r="H22" i="16" s="1"/>
  <c r="AD163" i="7"/>
  <c r="O163" i="7"/>
  <c r="L163" i="7"/>
  <c r="H163" i="7"/>
  <c r="AD162" i="7"/>
  <c r="O162" i="7"/>
  <c r="L162" i="7"/>
  <c r="H162" i="7"/>
  <c r="AD161" i="7"/>
  <c r="O161" i="7"/>
  <c r="L161" i="7"/>
  <c r="H161" i="7"/>
  <c r="AD160" i="7"/>
  <c r="O160" i="7"/>
  <c r="L160" i="7"/>
  <c r="H160" i="7"/>
  <c r="AD159" i="7"/>
  <c r="O159" i="7"/>
  <c r="L159" i="7"/>
  <c r="H159" i="7"/>
  <c r="AD158" i="7"/>
  <c r="O158" i="7"/>
  <c r="L158" i="7"/>
  <c r="H158" i="7"/>
  <c r="AD157" i="7"/>
  <c r="O157" i="7"/>
  <c r="L157" i="7"/>
  <c r="H157" i="7"/>
  <c r="AD156" i="7"/>
  <c r="O156" i="7"/>
  <c r="L156" i="7"/>
  <c r="H156" i="7"/>
  <c r="AD155" i="7"/>
  <c r="O155" i="7"/>
  <c r="L155" i="7"/>
  <c r="H155" i="7"/>
  <c r="AD154" i="7"/>
  <c r="O154" i="7"/>
  <c r="L154" i="7"/>
  <c r="H154" i="7"/>
  <c r="AD153" i="7"/>
  <c r="O153" i="7"/>
  <c r="L153" i="7"/>
  <c r="H153" i="7"/>
  <c r="AD152" i="7"/>
  <c r="O152" i="7"/>
  <c r="L152" i="7"/>
  <c r="H152" i="7"/>
  <c r="AD151" i="7"/>
  <c r="O151" i="7"/>
  <c r="L151" i="7"/>
  <c r="H151" i="7"/>
  <c r="E21" i="16" s="1"/>
  <c r="H21" i="16" s="1"/>
  <c r="AD150" i="7"/>
  <c r="O150" i="7"/>
  <c r="L150" i="7"/>
  <c r="H150" i="7"/>
  <c r="AD149" i="7"/>
  <c r="O149" i="7"/>
  <c r="L149" i="7"/>
  <c r="H149" i="7"/>
  <c r="AD148" i="7"/>
  <c r="O148" i="7"/>
  <c r="L148" i="7"/>
  <c r="H148" i="7"/>
  <c r="AD147" i="7"/>
  <c r="O147" i="7"/>
  <c r="L147" i="7"/>
  <c r="H147" i="7"/>
  <c r="AD146" i="7"/>
  <c r="O146" i="7"/>
  <c r="L146" i="7"/>
  <c r="H146" i="7"/>
  <c r="AD145" i="7"/>
  <c r="O145" i="7"/>
  <c r="L145" i="7"/>
  <c r="H145" i="7"/>
  <c r="AD144" i="7"/>
  <c r="O144" i="7"/>
  <c r="L144" i="7"/>
  <c r="H144" i="7"/>
  <c r="AD143" i="7"/>
  <c r="O143" i="7"/>
  <c r="L143" i="7"/>
  <c r="H143" i="7"/>
  <c r="AD142" i="7"/>
  <c r="O142" i="7"/>
  <c r="L142" i="7"/>
  <c r="H142" i="7"/>
  <c r="AD141" i="7"/>
  <c r="O141" i="7"/>
  <c r="L141" i="7"/>
  <c r="H141" i="7"/>
  <c r="AD140" i="7"/>
  <c r="O140" i="7"/>
  <c r="L140" i="7"/>
  <c r="H140" i="7"/>
  <c r="AD139" i="7"/>
  <c r="O139" i="7"/>
  <c r="L139" i="7"/>
  <c r="H139" i="7"/>
  <c r="AD138" i="7"/>
  <c r="O138" i="7"/>
  <c r="L138" i="7"/>
  <c r="H138" i="7"/>
  <c r="AD137" i="7"/>
  <c r="O137" i="7"/>
  <c r="L137" i="7"/>
  <c r="H137" i="7"/>
  <c r="AD136" i="7"/>
  <c r="O136" i="7"/>
  <c r="L136" i="7"/>
  <c r="H136" i="7"/>
  <c r="AD135" i="7"/>
  <c r="O135" i="7"/>
  <c r="L135" i="7"/>
  <c r="H135" i="7"/>
  <c r="AD134" i="7"/>
  <c r="O134" i="7"/>
  <c r="L134" i="7"/>
  <c r="H134" i="7"/>
  <c r="AD133" i="7"/>
  <c r="O133" i="7"/>
  <c r="L133" i="7"/>
  <c r="H133" i="7"/>
  <c r="AD132" i="7"/>
  <c r="O132" i="7"/>
  <c r="L132" i="7"/>
  <c r="H132" i="7"/>
  <c r="AD131" i="7"/>
  <c r="O131" i="7"/>
  <c r="L131" i="7"/>
  <c r="H131" i="7"/>
  <c r="AD130" i="7"/>
  <c r="O130" i="7"/>
  <c r="L130" i="7"/>
  <c r="H130" i="7"/>
  <c r="AD129" i="7"/>
  <c r="O129" i="7"/>
  <c r="L129" i="7"/>
  <c r="H129" i="7"/>
  <c r="AD128" i="7"/>
  <c r="O128" i="7"/>
  <c r="L128" i="7"/>
  <c r="H128" i="7"/>
  <c r="AD127" i="7"/>
  <c r="O127" i="7"/>
  <c r="L127" i="7"/>
  <c r="H127" i="7"/>
  <c r="E19" i="16" s="1"/>
  <c r="H19" i="16" s="1"/>
  <c r="AD126" i="7"/>
  <c r="O126" i="7"/>
  <c r="L126" i="7"/>
  <c r="H126" i="7"/>
  <c r="AD125" i="7"/>
  <c r="O125" i="7"/>
  <c r="L125" i="7"/>
  <c r="H125" i="7"/>
  <c r="AD124" i="7"/>
  <c r="O124" i="7"/>
  <c r="L124" i="7"/>
  <c r="H124" i="7"/>
  <c r="AD123" i="7"/>
  <c r="O123" i="7"/>
  <c r="L123" i="7"/>
  <c r="H123" i="7"/>
  <c r="AD122" i="7"/>
  <c r="O122" i="7"/>
  <c r="L122" i="7"/>
  <c r="H122" i="7"/>
  <c r="AD121" i="7"/>
  <c r="O121" i="7"/>
  <c r="L121" i="7"/>
  <c r="H121" i="7"/>
  <c r="AD120" i="7"/>
  <c r="O120" i="7"/>
  <c r="L120" i="7"/>
  <c r="H120" i="7"/>
  <c r="AD119" i="7"/>
  <c r="O119" i="7"/>
  <c r="L119" i="7"/>
  <c r="H119" i="7"/>
  <c r="AD118" i="7"/>
  <c r="O118" i="7"/>
  <c r="L118" i="7"/>
  <c r="H118" i="7"/>
  <c r="AD117" i="7"/>
  <c r="O117" i="7"/>
  <c r="L117" i="7"/>
  <c r="H117" i="7"/>
  <c r="AD116" i="7"/>
  <c r="O116" i="7"/>
  <c r="L116" i="7"/>
  <c r="H116" i="7"/>
  <c r="AD115" i="7"/>
  <c r="O115" i="7"/>
  <c r="L115" i="7"/>
  <c r="H115" i="7"/>
  <c r="E18" i="16" s="1"/>
  <c r="H18" i="16" s="1"/>
  <c r="AD114" i="7"/>
  <c r="O114" i="7"/>
  <c r="L114" i="7"/>
  <c r="H114" i="7"/>
  <c r="AD113" i="7"/>
  <c r="O113" i="7"/>
  <c r="L113" i="7"/>
  <c r="H113" i="7"/>
  <c r="AD112" i="7"/>
  <c r="O112" i="7"/>
  <c r="L112" i="7"/>
  <c r="H112" i="7"/>
  <c r="AD111" i="7"/>
  <c r="O111" i="7"/>
  <c r="L111" i="7"/>
  <c r="H111" i="7"/>
  <c r="AD110" i="7"/>
  <c r="O110" i="7"/>
  <c r="L110" i="7"/>
  <c r="H110" i="7"/>
  <c r="AD109" i="7"/>
  <c r="O109" i="7"/>
  <c r="L109" i="7"/>
  <c r="H109" i="7"/>
  <c r="AD108" i="7"/>
  <c r="O108" i="7"/>
  <c r="L108" i="7"/>
  <c r="H108" i="7"/>
  <c r="AD107" i="7"/>
  <c r="O107" i="7"/>
  <c r="L107" i="7"/>
  <c r="H107" i="7"/>
  <c r="AD106" i="7"/>
  <c r="O106" i="7"/>
  <c r="L106" i="7"/>
  <c r="H106" i="7"/>
  <c r="AD105" i="7"/>
  <c r="O105" i="7"/>
  <c r="L105" i="7"/>
  <c r="H105" i="7"/>
  <c r="AD104" i="7"/>
  <c r="O104" i="7"/>
  <c r="L104" i="7"/>
  <c r="H104" i="7"/>
  <c r="AD103" i="7"/>
  <c r="O103" i="7"/>
  <c r="L103" i="7"/>
  <c r="H103" i="7"/>
  <c r="E17" i="16" s="1"/>
  <c r="H17" i="16" s="1"/>
  <c r="AD102" i="7"/>
  <c r="O102" i="7"/>
  <c r="L102" i="7"/>
  <c r="H102" i="7"/>
  <c r="AD101" i="7"/>
  <c r="O101" i="7"/>
  <c r="L101" i="7"/>
  <c r="H101" i="7"/>
  <c r="AD100" i="7"/>
  <c r="O100" i="7"/>
  <c r="L100" i="7"/>
  <c r="H100" i="7"/>
  <c r="AD99" i="7"/>
  <c r="O99" i="7"/>
  <c r="L99" i="7"/>
  <c r="H99" i="7"/>
  <c r="AD98" i="7"/>
  <c r="O98" i="7"/>
  <c r="L98" i="7"/>
  <c r="H98" i="7"/>
  <c r="AD97" i="7"/>
  <c r="O97" i="7"/>
  <c r="L97" i="7"/>
  <c r="H97" i="7"/>
  <c r="AD96" i="7"/>
  <c r="O96" i="7"/>
  <c r="L96" i="7"/>
  <c r="H96" i="7"/>
  <c r="AD95" i="7"/>
  <c r="O95" i="7"/>
  <c r="L95" i="7"/>
  <c r="H95" i="7"/>
  <c r="AD94" i="7"/>
  <c r="O94" i="7"/>
  <c r="L94" i="7"/>
  <c r="H94" i="7"/>
  <c r="AD93" i="7"/>
  <c r="O93" i="7"/>
  <c r="L93" i="7"/>
  <c r="H93" i="7"/>
  <c r="AD92" i="7"/>
  <c r="O92" i="7"/>
  <c r="L92" i="7"/>
  <c r="H92" i="7"/>
  <c r="AD91" i="7"/>
  <c r="O91" i="7"/>
  <c r="L91" i="7"/>
  <c r="H91" i="7"/>
  <c r="E16" i="16" s="1"/>
  <c r="H16" i="16" s="1"/>
  <c r="AD90" i="7"/>
  <c r="O90" i="7"/>
  <c r="L90" i="7"/>
  <c r="H90" i="7"/>
  <c r="AD89" i="7"/>
  <c r="O89" i="7"/>
  <c r="L89" i="7"/>
  <c r="H89" i="7"/>
  <c r="AD88" i="7"/>
  <c r="O88" i="7"/>
  <c r="L88" i="7"/>
  <c r="H88" i="7"/>
  <c r="AD87" i="7"/>
  <c r="O87" i="7"/>
  <c r="L87" i="7"/>
  <c r="H87" i="7"/>
  <c r="AD86" i="7"/>
  <c r="O86" i="7"/>
  <c r="L86" i="7"/>
  <c r="H86" i="7"/>
  <c r="AD85" i="7"/>
  <c r="O85" i="7"/>
  <c r="L85" i="7"/>
  <c r="H85" i="7"/>
  <c r="AD84" i="7"/>
  <c r="O84" i="7"/>
  <c r="L84" i="7"/>
  <c r="H84" i="7"/>
  <c r="AD83" i="7"/>
  <c r="O83" i="7"/>
  <c r="L83" i="7"/>
  <c r="H83" i="7"/>
  <c r="AD82" i="7"/>
  <c r="O82" i="7"/>
  <c r="L82" i="7"/>
  <c r="H82" i="7"/>
  <c r="AD81" i="7"/>
  <c r="O81" i="7"/>
  <c r="L81" i="7"/>
  <c r="H81" i="7"/>
  <c r="AD80" i="7"/>
  <c r="O80" i="7"/>
  <c r="L80" i="7"/>
  <c r="H80" i="7"/>
  <c r="AD79" i="7"/>
  <c r="O79" i="7"/>
  <c r="L79" i="7"/>
  <c r="H79" i="7"/>
  <c r="E15" i="16" s="1"/>
  <c r="H15" i="16" s="1"/>
  <c r="AD78" i="7"/>
  <c r="O78" i="7"/>
  <c r="L78" i="7"/>
  <c r="H78" i="7"/>
  <c r="AD77" i="7"/>
  <c r="O77" i="7"/>
  <c r="L77" i="7"/>
  <c r="H77" i="7"/>
  <c r="AD76" i="7"/>
  <c r="O76" i="7"/>
  <c r="L76" i="7"/>
  <c r="H76" i="7"/>
  <c r="AD75" i="7"/>
  <c r="O75" i="7"/>
  <c r="L75" i="7"/>
  <c r="H75" i="7"/>
  <c r="AD74" i="7"/>
  <c r="O74" i="7"/>
  <c r="L74" i="7"/>
  <c r="H74" i="7"/>
  <c r="AD73" i="7"/>
  <c r="O73" i="7"/>
  <c r="L73" i="7"/>
  <c r="H73" i="7"/>
  <c r="AD72" i="7"/>
  <c r="O72" i="7"/>
  <c r="L72" i="7"/>
  <c r="H72" i="7"/>
  <c r="AD71" i="7"/>
  <c r="O71" i="7"/>
  <c r="L71" i="7"/>
  <c r="H71" i="7"/>
  <c r="AD70" i="7"/>
  <c r="O70" i="7"/>
  <c r="L70" i="7"/>
  <c r="H70" i="7"/>
  <c r="AD69" i="7"/>
  <c r="O69" i="7"/>
  <c r="L69" i="7"/>
  <c r="H69" i="7"/>
  <c r="AD68" i="7"/>
  <c r="O68" i="7"/>
  <c r="L68" i="7"/>
  <c r="H68" i="7"/>
  <c r="E14" i="16" s="1"/>
  <c r="H14" i="16" s="1"/>
  <c r="AD67" i="7"/>
  <c r="O67" i="7"/>
  <c r="L67" i="7"/>
  <c r="H67" i="7"/>
  <c r="AD66" i="7"/>
  <c r="O66" i="7"/>
  <c r="L66" i="7"/>
  <c r="H66" i="7"/>
  <c r="AD65" i="7"/>
  <c r="O65" i="7"/>
  <c r="L65" i="7"/>
  <c r="H65" i="7"/>
  <c r="AD64" i="7"/>
  <c r="O64" i="7"/>
  <c r="L64" i="7"/>
  <c r="H64" i="7"/>
  <c r="AD63" i="7"/>
  <c r="O63" i="7"/>
  <c r="L63" i="7"/>
  <c r="H63" i="7"/>
  <c r="AD62" i="7"/>
  <c r="O62" i="7"/>
  <c r="L62" i="7"/>
  <c r="H62" i="7"/>
  <c r="AD61" i="7"/>
  <c r="O61" i="7"/>
  <c r="L61" i="7"/>
  <c r="H61" i="7"/>
  <c r="AD60" i="7"/>
  <c r="O60" i="7"/>
  <c r="L60" i="7"/>
  <c r="H60" i="7"/>
  <c r="AD59" i="7"/>
  <c r="O59" i="7"/>
  <c r="L59" i="7"/>
  <c r="H59" i="7"/>
  <c r="AD58" i="7"/>
  <c r="O58" i="7"/>
  <c r="L58" i="7"/>
  <c r="H58" i="7"/>
  <c r="AD57" i="7"/>
  <c r="O57" i="7"/>
  <c r="L57" i="7"/>
  <c r="H57" i="7"/>
  <c r="AD56" i="7"/>
  <c r="O56" i="7"/>
  <c r="L56" i="7"/>
  <c r="H56" i="7"/>
  <c r="AD55" i="7"/>
  <c r="O55" i="7"/>
  <c r="L55" i="7"/>
  <c r="H55" i="7"/>
  <c r="E13" i="16" s="1"/>
  <c r="H13" i="16" s="1"/>
  <c r="AD54" i="7"/>
  <c r="O54" i="7"/>
  <c r="L54" i="7"/>
  <c r="H54" i="7"/>
  <c r="AD53" i="7"/>
  <c r="O53" i="7"/>
  <c r="L53" i="7"/>
  <c r="H53" i="7"/>
  <c r="AD52" i="7"/>
  <c r="O52" i="7"/>
  <c r="L52" i="7"/>
  <c r="H52" i="7"/>
  <c r="AD51" i="7"/>
  <c r="O51" i="7"/>
  <c r="L51" i="7"/>
  <c r="H51" i="7"/>
  <c r="AD50" i="7"/>
  <c r="O50" i="7"/>
  <c r="L50" i="7"/>
  <c r="H50" i="7"/>
  <c r="AD49" i="7"/>
  <c r="O49" i="7"/>
  <c r="L49" i="7"/>
  <c r="H49" i="7"/>
  <c r="AD48" i="7"/>
  <c r="O48" i="7"/>
  <c r="L48" i="7"/>
  <c r="H48" i="7"/>
  <c r="AD47" i="7"/>
  <c r="O47" i="7"/>
  <c r="L47" i="7"/>
  <c r="H47" i="7"/>
  <c r="AD46" i="7"/>
  <c r="O46" i="7"/>
  <c r="L46" i="7"/>
  <c r="H46" i="7"/>
  <c r="AD45" i="7"/>
  <c r="O45" i="7"/>
  <c r="L45" i="7"/>
  <c r="H45" i="7"/>
  <c r="AD44" i="7"/>
  <c r="O44" i="7"/>
  <c r="L44" i="7"/>
  <c r="H44" i="7"/>
  <c r="AD43" i="7"/>
  <c r="O43" i="7"/>
  <c r="L43" i="7"/>
  <c r="H43" i="7"/>
  <c r="AD42" i="7"/>
  <c r="O42" i="7"/>
  <c r="L42" i="7"/>
  <c r="H42" i="7"/>
  <c r="AD41" i="7"/>
  <c r="O41" i="7"/>
  <c r="L41" i="7"/>
  <c r="H41" i="7"/>
  <c r="AD40" i="7"/>
  <c r="O40" i="7"/>
  <c r="L40" i="7"/>
  <c r="H40" i="7"/>
  <c r="AD39" i="7"/>
  <c r="O39" i="7"/>
  <c r="L39" i="7"/>
  <c r="H39" i="7"/>
  <c r="AD38" i="7"/>
  <c r="O38" i="7"/>
  <c r="L38" i="7"/>
  <c r="H38" i="7"/>
  <c r="AD37" i="7"/>
  <c r="O37" i="7"/>
  <c r="L37" i="7"/>
  <c r="H37" i="7"/>
  <c r="AD36" i="7"/>
  <c r="O36" i="7"/>
  <c r="L36" i="7"/>
  <c r="H36" i="7"/>
  <c r="AD35" i="7"/>
  <c r="O35" i="7"/>
  <c r="L35" i="7"/>
  <c r="H35" i="7"/>
  <c r="AD34" i="7"/>
  <c r="O34" i="7"/>
  <c r="L34" i="7"/>
  <c r="H34" i="7"/>
  <c r="AD33" i="7"/>
  <c r="O33" i="7"/>
  <c r="L33" i="7"/>
  <c r="H33" i="7"/>
  <c r="AD32" i="7"/>
  <c r="O32" i="7"/>
  <c r="L32" i="7"/>
  <c r="H32" i="7"/>
  <c r="AD31" i="7"/>
  <c r="O31" i="7"/>
  <c r="L31" i="7"/>
  <c r="H31" i="7"/>
  <c r="E11" i="16" s="1"/>
  <c r="H11" i="16" s="1"/>
  <c r="AD30" i="7"/>
  <c r="O30" i="7"/>
  <c r="L30" i="7"/>
  <c r="H30" i="7"/>
  <c r="AD29" i="7"/>
  <c r="O29" i="7"/>
  <c r="L29" i="7"/>
  <c r="H29" i="7"/>
  <c r="AD28" i="7"/>
  <c r="O28" i="7"/>
  <c r="L28" i="7"/>
  <c r="H28" i="7"/>
  <c r="AD27" i="7"/>
  <c r="O27" i="7"/>
  <c r="L27" i="7"/>
  <c r="H27" i="7"/>
  <c r="AD26" i="7"/>
  <c r="O26" i="7"/>
  <c r="L26" i="7"/>
  <c r="H26" i="7"/>
  <c r="AD25" i="7"/>
  <c r="O25" i="7"/>
  <c r="L25" i="7"/>
  <c r="H25" i="7"/>
  <c r="AD24" i="7"/>
  <c r="O24" i="7"/>
  <c r="L24" i="7"/>
  <c r="H24" i="7"/>
  <c r="AD23" i="7"/>
  <c r="O23" i="7"/>
  <c r="L23" i="7"/>
  <c r="H23" i="7"/>
  <c r="AD22" i="7"/>
  <c r="O22" i="7"/>
  <c r="L22" i="7"/>
  <c r="H22" i="7"/>
  <c r="AD21" i="7"/>
  <c r="O21" i="7"/>
  <c r="L21" i="7"/>
  <c r="H21" i="7"/>
  <c r="AD20" i="7"/>
  <c r="O20" i="7"/>
  <c r="L20" i="7"/>
  <c r="H20" i="7"/>
  <c r="AD19" i="7"/>
  <c r="O19" i="7"/>
  <c r="L19" i="7"/>
  <c r="H19" i="7"/>
  <c r="E10" i="16" s="1"/>
  <c r="H10" i="16" s="1"/>
  <c r="AD18" i="7"/>
  <c r="O18" i="7"/>
  <c r="L18" i="7"/>
  <c r="H18" i="7"/>
  <c r="AD17" i="7"/>
  <c r="O17" i="7"/>
  <c r="L17" i="7"/>
  <c r="H17" i="7"/>
  <c r="AD16" i="7"/>
  <c r="O16" i="7"/>
  <c r="L16" i="7"/>
  <c r="H16" i="7"/>
  <c r="AD15" i="7"/>
  <c r="O15" i="7"/>
  <c r="L15" i="7"/>
  <c r="H15" i="7"/>
  <c r="AD14" i="7"/>
  <c r="O14" i="7"/>
  <c r="L14" i="7"/>
  <c r="H14" i="7"/>
  <c r="AD13" i="7"/>
  <c r="O13" i="7"/>
  <c r="L13" i="7"/>
  <c r="H13" i="7"/>
  <c r="AD12" i="7"/>
  <c r="O12" i="7"/>
  <c r="L12" i="7"/>
  <c r="H12" i="7"/>
  <c r="AD11" i="7"/>
  <c r="O11" i="7"/>
  <c r="L11" i="7"/>
  <c r="H11" i="7"/>
  <c r="AD10" i="7"/>
  <c r="O10" i="7"/>
  <c r="L10" i="7"/>
  <c r="H10" i="7"/>
  <c r="AD9" i="7"/>
  <c r="O9" i="7"/>
  <c r="L9" i="7"/>
  <c r="H9" i="7"/>
  <c r="AD8" i="7"/>
  <c r="O8" i="7"/>
  <c r="L8" i="7"/>
  <c r="H8" i="7"/>
  <c r="AD7" i="7"/>
  <c r="O7" i="7"/>
  <c r="L7" i="7"/>
  <c r="H7" i="7"/>
  <c r="E9" i="16" s="1"/>
  <c r="A3" i="7"/>
  <c r="C24" i="6"/>
  <c r="C22" i="6"/>
  <c r="C20" i="6"/>
  <c r="C18" i="6"/>
  <c r="C17" i="6"/>
  <c r="C16" i="6"/>
  <c r="C13" i="6"/>
  <c r="C12" i="6"/>
  <c r="C11" i="6"/>
  <c r="C8" i="6"/>
  <c r="G4" i="6" s="1"/>
  <c r="B29" i="5" s="1"/>
  <c r="A3" i="6"/>
  <c r="B31" i="5"/>
  <c r="P17" i="5"/>
  <c r="N17" i="5"/>
  <c r="N16" i="5"/>
  <c r="P16" i="5" s="1"/>
  <c r="C12" i="5"/>
  <c r="E22" i="3"/>
  <c r="E21" i="3"/>
  <c r="E20" i="3"/>
  <c r="E19" i="3"/>
  <c r="E18" i="3"/>
  <c r="E17" i="3"/>
  <c r="E16" i="3"/>
  <c r="E15" i="3"/>
  <c r="E14" i="3"/>
  <c r="E13" i="3"/>
  <c r="E12" i="3"/>
  <c r="C12" i="3"/>
  <c r="C13" i="3" s="1"/>
  <c r="C14" i="3" s="1"/>
  <c r="C15" i="3" s="1"/>
  <c r="C16" i="3" s="1"/>
  <c r="C17" i="3" s="1"/>
  <c r="C18" i="3" s="1"/>
  <c r="C19" i="3" s="1"/>
  <c r="C20" i="3" s="1"/>
  <c r="C21" i="3" s="1"/>
  <c r="C22" i="3" s="1"/>
  <c r="C33" i="2"/>
  <c r="B4" i="2"/>
  <c r="A3" i="3" s="1"/>
  <c r="F15" i="15" l="1"/>
  <c r="G24" i="16"/>
  <c r="G13" i="16"/>
  <c r="G17" i="16"/>
  <c r="G31" i="16"/>
  <c r="G22" i="16"/>
  <c r="H12" i="16"/>
  <c r="G23" i="16"/>
  <c r="G15" i="16"/>
  <c r="G35" i="16"/>
  <c r="G38" i="16"/>
  <c r="F51" i="16"/>
  <c r="G16" i="16"/>
  <c r="G32" i="16"/>
  <c r="G39" i="16"/>
  <c r="A6" i="13"/>
  <c r="A12" i="13" s="1"/>
  <c r="A18" i="13" s="1"/>
  <c r="H9" i="16"/>
  <c r="B14" i="15"/>
  <c r="F18" i="15"/>
  <c r="B23" i="15"/>
  <c r="B25" i="15"/>
  <c r="D51" i="16"/>
  <c r="A8" i="6"/>
  <c r="B13" i="15"/>
  <c r="B22" i="15"/>
  <c r="C39" i="15"/>
  <c r="O34" i="5"/>
  <c r="B30" i="5" s="1"/>
  <c r="B18" i="15"/>
  <c r="D39" i="15"/>
  <c r="E39" i="15"/>
  <c r="E45" i="16"/>
  <c r="H45" i="16" s="1"/>
  <c r="O17" i="5"/>
  <c r="B24" i="6" s="1"/>
  <c r="F34" i="15"/>
  <c r="D19" i="15"/>
  <c r="D14" i="15"/>
  <c r="F19" i="15"/>
  <c r="D23" i="15"/>
  <c r="D18" i="15"/>
  <c r="D13" i="15"/>
  <c r="O16" i="5"/>
  <c r="G51" i="16" l="1"/>
  <c r="D34" i="5"/>
  <c r="A10" i="6"/>
  <c r="F26" i="15"/>
  <c r="E23" i="15"/>
  <c r="E18" i="15"/>
  <c r="E22" i="15"/>
  <c r="E13" i="15"/>
  <c r="E25" i="15"/>
  <c r="E19" i="15"/>
  <c r="E14" i="15"/>
  <c r="E10" i="15"/>
  <c r="B15" i="15"/>
  <c r="D22" i="15"/>
  <c r="D25" i="15"/>
  <c r="D10" i="15"/>
  <c r="B26" i="15"/>
  <c r="E51" i="16"/>
  <c r="H51" i="16"/>
  <c r="A24" i="13"/>
  <c r="A30" i="13" s="1"/>
  <c r="C25" i="15"/>
  <c r="C18" i="15"/>
  <c r="C22" i="15"/>
  <c r="C13" i="15"/>
  <c r="C23" i="15"/>
  <c r="C14" i="15"/>
  <c r="C19" i="15"/>
  <c r="C10" i="15"/>
  <c r="F33" i="15" a="1"/>
  <c r="F33" i="15" s="1"/>
  <c r="F32" i="15"/>
  <c r="F28" i="15"/>
  <c r="D15" i="15"/>
  <c r="D26" i="15" l="1"/>
  <c r="C15" i="15"/>
  <c r="A15" i="6"/>
  <c r="D32" i="15"/>
  <c r="D33" i="15" a="1"/>
  <c r="D33" i="15" s="1"/>
  <c r="C28" i="15"/>
  <c r="C34" i="15"/>
  <c r="B33" i="15" a="1"/>
  <c r="B33" i="15" s="1"/>
  <c r="B32" i="15"/>
  <c r="E15" i="15"/>
  <c r="E26" i="15"/>
  <c r="C26" i="15"/>
  <c r="A36" i="13"/>
  <c r="A42" i="13" s="1"/>
  <c r="A48" i="13" s="1"/>
  <c r="B34" i="15"/>
  <c r="B28" i="15"/>
  <c r="D34" i="15"/>
  <c r="D28" i="15"/>
  <c r="A20" i="6" l="1"/>
  <c r="A22" i="6" s="1"/>
  <c r="A24" i="6" s="1"/>
  <c r="E34" i="15"/>
  <c r="E28" i="15"/>
  <c r="C32" i="15"/>
  <c r="C33" i="15" a="1"/>
  <c r="C33" i="15" s="1"/>
  <c r="E33" i="15" a="1"/>
  <c r="E33" i="15" s="1"/>
  <c r="E32"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<sst xmlns="http://schemas.openxmlformats.org/spreadsheetml/2006/main" count="4455" uniqueCount="829">
  <si>
    <t>Rhode Island Medicaid</t>
  </si>
  <si>
    <t>Client Name (Header_1):</t>
  </si>
  <si>
    <t>Data Request (Header_2):</t>
  </si>
  <si>
    <t>DY 2025 CCBHC Financial Monitoring Template v.1</t>
  </si>
  <si>
    <t>Evaluation Period:</t>
  </si>
  <si>
    <t>2025 Demonstration Year</t>
  </si>
  <si>
    <t>Project Name:</t>
  </si>
  <si>
    <t>Service Date Range</t>
  </si>
  <si>
    <t>October 1, 2024 through September 30, 2025</t>
  </si>
  <si>
    <t>Request Type:</t>
  </si>
  <si>
    <t>CCBHC Financial Monitoring Report</t>
  </si>
  <si>
    <t>Table of Tables</t>
  </si>
  <si>
    <t>This is the master of tables for use in the macro and User Select portions of this file.</t>
  </si>
  <si>
    <t>Manual: Update the state-specific content tables on the Lookups worksheet; Update the DARK BLUE tabs if including in client delivery</t>
  </si>
  <si>
    <t>DO NOT DELETE</t>
  </si>
  <si>
    <t>Optional: If new tables are added, use this macro to update the list of valid tables for lookup purposes</t>
  </si>
  <si>
    <t>Tables That Exist</t>
  </si>
  <si>
    <t>User Input</t>
  </si>
  <si>
    <t>Manual: Select the data request and the dimensions to be used for the current data request on the User Select worksheet; also select which worksheets are retained in the client facing version</t>
  </si>
  <si>
    <t>tbl_health_plan</t>
  </si>
  <si>
    <r>
      <t>*</t>
    </r>
    <r>
      <rPr>
        <b/>
        <sz val="10"/>
        <color rgb="FFFF0000"/>
        <rFont val="Arial"/>
        <family val="2"/>
      </rPr>
      <t>Note</t>
    </r>
    <r>
      <rPr>
        <sz val="10"/>
        <color rgb="FFFF0000"/>
        <rFont val="Arial"/>
        <family val="2"/>
      </rPr>
      <t xml:space="preserve">: Due to the macro, some sources may be excluded if tabs are run one by one. If this happens, try different groupings of tabs to run. </t>
    </r>
  </si>
  <si>
    <t>tbl_time_inc</t>
  </si>
  <si>
    <t>tbl_time_pd</t>
  </si>
  <si>
    <t>tbl_dates</t>
  </si>
  <si>
    <t>Generate the tables</t>
  </si>
  <si>
    <r>
      <rPr>
        <b/>
        <sz val="10"/>
        <color rgb="FFFF0000"/>
        <rFont val="Arial"/>
        <family val="2"/>
      </rPr>
      <t>*Note</t>
    </r>
    <r>
      <rPr>
        <sz val="10"/>
        <color rgb="FFFF0000"/>
        <rFont val="Arial"/>
        <family val="2"/>
      </rPr>
      <t>: This step may occasionally have to be run a number of times till formatting is correct. Also, remember to add all formulas referenced on the [Formulas] tab after running, and lock all formulas that will not be hidden. 
Also, add borders where applicable.</t>
    </r>
  </si>
  <si>
    <t>tbl_staff</t>
  </si>
  <si>
    <t>tbl_nonstaff</t>
  </si>
  <si>
    <t>tbl_payer</t>
  </si>
  <si>
    <t>Manual: The generated tables will need to be re-formatted. No lines in the grey border. Make sure that each tab has the hide rows/column command word just outside the template in the first row or column. Make sure to add formulas on [Formula] tab</t>
  </si>
  <si>
    <t>Prepare the client ready workbook (hide and protect)</t>
  </si>
  <si>
    <t>Filepath for Client Version</t>
  </si>
  <si>
    <t>Filepath\:</t>
  </si>
  <si>
    <t>S:\Client_Projects\RIM\3.132-RIM35\yy-Deliverables\08-RI CCBHC Financial Monitoring Template Documents</t>
  </si>
  <si>
    <t>Filename:</t>
  </si>
  <si>
    <t>Rhode Island CCBHC Monitoring Template - 20250703</t>
  </si>
  <si>
    <t>File Type:</t>
  </si>
  <si>
    <t>.xlsb</t>
  </si>
  <si>
    <t xml:space="preserve">File Path for Client Version: </t>
  </si>
  <si>
    <t>Last Run By:</t>
  </si>
  <si>
    <t>Amber Kerstiens</t>
  </si>
  <si>
    <t>Start Macro:</t>
  </si>
  <si>
    <t>End Macro:</t>
  </si>
  <si>
    <t>Run Time:</t>
  </si>
  <si>
    <t>Data Limitations</t>
  </si>
  <si>
    <t>Update these dates for each new demonstration</t>
  </si>
  <si>
    <t>State Specific Valid Values</t>
  </si>
  <si>
    <t>Submitted Dates</t>
  </si>
  <si>
    <t>Health Plans</t>
  </si>
  <si>
    <t>Incurred Periods</t>
  </si>
  <si>
    <t>Staffing Description</t>
  </si>
  <si>
    <t>Non-Staffing Description</t>
  </si>
  <si>
    <t>Payer Description</t>
  </si>
  <si>
    <t>Health_Plan_Long</t>
  </si>
  <si>
    <t>Incurred_Month</t>
  </si>
  <si>
    <t>End Date</t>
  </si>
  <si>
    <t>Demonstration Year</t>
  </si>
  <si>
    <t>Cost Report Line #</t>
  </si>
  <si>
    <t>Staff Type</t>
  </si>
  <si>
    <t>Cost Type</t>
  </si>
  <si>
    <t>Non-Staff Type</t>
  </si>
  <si>
    <t>Payer</t>
  </si>
  <si>
    <t>Population</t>
  </si>
  <si>
    <t>&lt; Please select Provider Name from dropdown &gt;</t>
  </si>
  <si>
    <t>DY 2025</t>
  </si>
  <si>
    <t>Psychiatrist</t>
  </si>
  <si>
    <t>Direct Cost</t>
  </si>
  <si>
    <t>Medical Supplies</t>
  </si>
  <si>
    <t>Medicaid</t>
  </si>
  <si>
    <t>High Acuity Adults</t>
  </si>
  <si>
    <t>Community Care Alliance</t>
  </si>
  <si>
    <t>Psychiatric nurse</t>
  </si>
  <si>
    <t>Transportation (health care staff)</t>
  </si>
  <si>
    <t>High Acuity Children</t>
  </si>
  <si>
    <t>Newport Mental Health</t>
  </si>
  <si>
    <t>Child psychiatrist</t>
  </si>
  <si>
    <t>Depreciation - medical equipment</t>
  </si>
  <si>
    <t>SUD</t>
  </si>
  <si>
    <t>Thrive Behavioral Health</t>
  </si>
  <si>
    <t>Adolescent psychiatrist</t>
  </si>
  <si>
    <t>Professional liability insurance</t>
  </si>
  <si>
    <t>Standard</t>
  </si>
  <si>
    <t>The Providence Center</t>
  </si>
  <si>
    <t>Substance abuse specialist</t>
  </si>
  <si>
    <t>Telehealth</t>
  </si>
  <si>
    <t>All Other</t>
  </si>
  <si>
    <t>Family Service of Rhode Island</t>
  </si>
  <si>
    <t>Case manager</t>
  </si>
  <si>
    <t>Other direct costs</t>
  </si>
  <si>
    <t>Gateway Healthcare - Johnston/Central Region</t>
  </si>
  <si>
    <t>Recovery coach</t>
  </si>
  <si>
    <t>Rent</t>
  </si>
  <si>
    <t>Indirect Cost</t>
  </si>
  <si>
    <t>Gateway Healthcare - Washington County</t>
  </si>
  <si>
    <t>Peer specialist</t>
  </si>
  <si>
    <t>Insurance (site costs)</t>
  </si>
  <si>
    <t>Gateway Healthcare - Pawtucket/Central Falls</t>
  </si>
  <si>
    <t>Family support specialist</t>
  </si>
  <si>
    <t>Interest on mortgage loans</t>
  </si>
  <si>
    <t>Licensed clinical social worker</t>
  </si>
  <si>
    <t>Utilities</t>
  </si>
  <si>
    <t>Licensed mental health counselor</t>
  </si>
  <si>
    <t>Depreciation - buildings and fixtures</t>
  </si>
  <si>
    <t>Mental health professional (trained and credentialed for psychological testing)</t>
  </si>
  <si>
    <t>Depreciation - equipment</t>
  </si>
  <si>
    <t>Licensed marriage and family therapist</t>
  </si>
  <si>
    <t>Property Tax</t>
  </si>
  <si>
    <t>Service Dates</t>
  </si>
  <si>
    <t>Last Month</t>
  </si>
  <si>
    <t>Paid Month</t>
  </si>
  <si>
    <t>Occupational therapist</t>
  </si>
  <si>
    <t>Other site costs</t>
  </si>
  <si>
    <t>&lt; Please select the coverage period from dropdown &gt;</t>
  </si>
  <si>
    <t>N/A</t>
  </si>
  <si>
    <t>Interpreters or linguistic counselor</t>
  </si>
  <si>
    <t>Depreciation - office equipment</t>
  </si>
  <si>
    <t>October 1, 2024 through December 31, 2024</t>
  </si>
  <si>
    <t>General practice (performing CCBHC services)</t>
  </si>
  <si>
    <t>Office supplies</t>
  </si>
  <si>
    <t>October 1, 2024 through March 31, 2025</t>
  </si>
  <si>
    <t>17a</t>
  </si>
  <si>
    <t>Masters Level Clinicians</t>
  </si>
  <si>
    <t>Insurance (administrative costs)</t>
  </si>
  <si>
    <t>October 1, 2024 through June 30, 2025</t>
  </si>
  <si>
    <t>17b</t>
  </si>
  <si>
    <t>Licensed Chemical Dependency Prof</t>
  </si>
  <si>
    <t>Telephone</t>
  </si>
  <si>
    <t>17c</t>
  </si>
  <si>
    <t>On-call emergency services</t>
  </si>
  <si>
    <t>Other administrative costs</t>
  </si>
  <si>
    <t>17d</t>
  </si>
  <si>
    <t>Psychiatric clin nurse spec</t>
  </si>
  <si>
    <t>Non-CCBHC services</t>
  </si>
  <si>
    <t>17e</t>
  </si>
  <si>
    <t>Vocational specialist (Psych Rehab)</t>
  </si>
  <si>
    <t>17f</t>
  </si>
  <si>
    <t>Supported Housing specialist</t>
  </si>
  <si>
    <t>17g</t>
  </si>
  <si>
    <t>CCBHC Admin/Clerical</t>
  </si>
  <si>
    <t>17h</t>
  </si>
  <si>
    <t>Outreach Workers</t>
  </si>
  <si>
    <t>17i</t>
  </si>
  <si>
    <t>Veterans Coordinator</t>
  </si>
  <si>
    <t>17j</t>
  </si>
  <si>
    <t>School Support</t>
  </si>
  <si>
    <t>17k</t>
  </si>
  <si>
    <t>Benefits Specialist</t>
  </si>
  <si>
    <t>17l</t>
  </si>
  <si>
    <t>Co-occurring Clinician</t>
  </si>
  <si>
    <t>17m</t>
  </si>
  <si>
    <t>Medical Assistant</t>
  </si>
  <si>
    <t>17n</t>
  </si>
  <si>
    <t>Master's Level Rehab Specialist</t>
  </si>
  <si>
    <t>17o</t>
  </si>
  <si>
    <t>Per diem</t>
  </si>
  <si>
    <t>17p</t>
  </si>
  <si>
    <t>Team Leader</t>
  </si>
  <si>
    <t>17q</t>
  </si>
  <si>
    <t>Clinical supervisor</t>
  </si>
  <si>
    <t>17r</t>
  </si>
  <si>
    <t>Emergency Services daytime</t>
  </si>
  <si>
    <t>17s</t>
  </si>
  <si>
    <t>Mobile Crisis after hours</t>
  </si>
  <si>
    <t>Housekeeping and maintenance</t>
  </si>
  <si>
    <t>Office Salaries</t>
  </si>
  <si>
    <t>Legal</t>
  </si>
  <si>
    <t>Accounting</t>
  </si>
  <si>
    <t>Staffing Costs</t>
  </si>
  <si>
    <t>Non-Staffing Costs</t>
  </si>
  <si>
    <t>CCBHC Revenue</t>
  </si>
  <si>
    <t>DCO Services</t>
  </si>
  <si>
    <t>DCO Expenditures</t>
  </si>
  <si>
    <t>Checks</t>
  </si>
  <si>
    <t>Incurred Month</t>
  </si>
  <si>
    <t>Compensation</t>
  </si>
  <si>
    <t>Expenditures</t>
  </si>
  <si>
    <t>Trial Balance Crosswalk</t>
  </si>
  <si>
    <t>Other</t>
  </si>
  <si>
    <t>Questionnaire</t>
  </si>
  <si>
    <t>Total Paid Salaries</t>
  </si>
  <si>
    <t>Notes</t>
  </si>
  <si>
    <t>Unique Staff Count</t>
  </si>
  <si>
    <t>Income Statement</t>
  </si>
  <si>
    <t>Total Number of CCBHC Services Provided</t>
  </si>
  <si>
    <t>FTE Summary</t>
  </si>
  <si>
    <t>Total Hours Worked</t>
  </si>
  <si>
    <t>Total Number of FTEs</t>
  </si>
  <si>
    <t>Total CCBHC PPS Payments</t>
  </si>
  <si>
    <t>Total Non-PPS Payments</t>
  </si>
  <si>
    <t>DCO TPL Payments</t>
  </si>
  <si>
    <t>Total Expenditures</t>
  </si>
  <si>
    <t>Hide--&gt;</t>
  </si>
  <si>
    <t>Provider Attestation</t>
  </si>
  <si>
    <t>Copyright 2025</t>
  </si>
  <si>
    <t>CERTIFICATION STATEMENT OF</t>
  </si>
  <si>
    <t>to</t>
  </si>
  <si>
    <t>FOR THE SERVICE PERIOD COVERING DATES OF SERVICE</t>
  </si>
  <si>
    <t>Name of Preparer</t>
  </si>
  <si>
    <t>Title</t>
  </si>
  <si>
    <t>Phone Number</t>
  </si>
  <si>
    <t>E-mail Address</t>
  </si>
  <si>
    <t>&lt;---Warning</t>
  </si>
  <si>
    <t>I hereby attest the information submitted in the report herein is current, complete, and accurate to the best of my knowledge. Failure to attest (as indicated by the completed section below) will result in non-acceptance of the report.</t>
  </si>
  <si>
    <t>.</t>
  </si>
  <si>
    <t>I acknowledge that this file (“Data Request Template”) is proprietary to Milliman.  Milliman grants my entity a limited, non-exclusive, and non-transferable license to use the Data Request Template solely for the purpose of returning the data requested by Milliman herein (the “Purpose”).  Milliman owns the title, copyright, and other intellectual property rights in the Data Request Template, and reserves all rights not expressly granted to my entity. The Data Request Template is licensed, not sold. This License does not grant my entity any rights to trademarks or service marks of Milliman.   
My entity shall not use the Data Request Template for any purpose other than the Purpose.  I will destroy any remaining copies of the Data Request Template upon completion of the Purpose.
THE DATA REQUEST TEMPLATE IS PROVIDED "AS-IS" AND, TO THE MAXIMUM EXTENT PERMITTED BY APPLICABLE LAW, MILLIMAN DISCLAIMS ALL GUARANTEES AND WARRANTIES, WHETHER EXPRESS, IMPLIED OR STATUTORY, REGARDING THE DATA REQUEST TEMPLATE , INCLUDING ANY WARRANTY OF FITNESS FOR A PARTICULAR PURPOSE, TITLE, MERCHANTABILITY, AND NON-INFRINGEMENT. MILLIMAN DOES NOT WARRANT THAT THE DATA REQUEST TEMPLATE ARE SECURE, FREE FROM BUGS, VIRUSES, INTERRUPTION, ERRORS, OR OTHER SERVICE OR WEBSITE LIMITATIONS. SOME STATES DO NOT ALLOW THE EXCLUSION OF IMPLIED WARRANTIES, SO THE ABOVE EXCLUSIONS MAY NOT APPLY TO ME. IN THAT EVENT, ANY IMPLIED WARRANTIES ARE LIMITED IN DURATION TO 60 DAYS FROM THE DATE OF THIS ACKNOWLEDGMENT, AS APPLICABLE. HOWEVER, SOME STATES DO NOT ALLOW LIMITATIONS ON HOW LONG AN IMPLIED WARRANTY LASTS, SO THE ABOVE LIMITATION MAY NOT APPLY TO MY ENTITY. THIS WARRANTY GIVES MY ENTITY SPECIFIC LEGAL RIGHTS, AND I MAY HAVE OTHER RIGHTS THAT VARY FROM STATE TO STATE.</t>
  </si>
  <si>
    <t>Signature</t>
  </si>
  <si>
    <t>Date Signed</t>
  </si>
  <si>
    <t>False, please include explanation in notes section.</t>
  </si>
  <si>
    <t>Select a coverage period on the [Attestation] worksheet.</t>
  </si>
  <si>
    <t xml:space="preserve">Include any notes regarding checks below. </t>
  </si>
  <si>
    <t>Is a "Full Time hrs/wk Amount" entered in cell E4 on the [Staffing Costs] tab?</t>
  </si>
  <si>
    <t xml:space="preserve">Compensation is not reported without amounts reported for the items listed below on the [Staffing Costs] tab? </t>
  </si>
  <si>
    <t xml:space="preserve">  Staff Count</t>
  </si>
  <si>
    <t xml:space="preserve">  CCBHC Services Provided</t>
  </si>
  <si>
    <t xml:space="preserve">  Hours Worked</t>
  </si>
  <si>
    <t xml:space="preserve">The items listed below do not have amounts reported without compensation on the [Staffing Costs] tab? </t>
  </si>
  <si>
    <r>
      <t xml:space="preserve">Negative dollars are </t>
    </r>
    <r>
      <rPr>
        <b/>
        <u/>
        <sz val="10"/>
        <rFont val="Arial"/>
        <family val="2"/>
      </rPr>
      <t>not</t>
    </r>
    <r>
      <rPr>
        <sz val="10"/>
        <rFont val="Arial"/>
        <family val="2"/>
      </rPr>
      <t xml:space="preserve"> reported on the [Staffing Costs] tab?</t>
    </r>
  </si>
  <si>
    <r>
      <t xml:space="preserve">Negative dollars are </t>
    </r>
    <r>
      <rPr>
        <b/>
        <u/>
        <sz val="10"/>
        <rFont val="Arial"/>
        <family val="2"/>
      </rPr>
      <t>not</t>
    </r>
    <r>
      <rPr>
        <sz val="10"/>
        <rFont val="Arial"/>
        <family val="2"/>
      </rPr>
      <t xml:space="preserve"> reported on the [Non-Staffing Costs] tab?</t>
    </r>
  </si>
  <si>
    <t xml:space="preserve">Enter Full Time hrs/wk Amount Here: </t>
  </si>
  <si>
    <t>Index</t>
  </si>
  <si>
    <t>Check</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</si>
  <si>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</si>
  <si>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</si>
  <si>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</si>
  <si>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</si>
  <si>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</si>
  <si>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</si>
  <si>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</si>
  <si>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</si>
  <si>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</si>
  <si>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</si>
  <si>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</si>
  <si>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</si>
  <si>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</si>
  <si>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</si>
  <si>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</si>
  <si>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</si>
  <si>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</si>
  <si>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</si>
  <si>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</si>
  <si>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</si>
  <si>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</si>
  <si>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</si>
  <si>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</si>
  <si>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</si>
  <si>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</si>
  <si>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</si>
  <si>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</si>
  <si>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</si>
  <si>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</si>
  <si>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</si>
  <si>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</si>
  <si>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</si>
  <si>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</si>
  <si>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</si>
  <si>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</si>
  <si>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</si>
  <si>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</si>
  <si>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</si>
  <si>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</si>
  <si>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</si>
  <si>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</si>
  <si>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</si>
  <si>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</si>
  <si>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</si>
  <si>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</si>
  <si>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</si>
  <si>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</si>
  <si>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</si>
  <si>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</si>
  <si>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</si>
  <si>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</si>
  <si>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</si>
  <si>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</si>
  <si>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</si>
  <si>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</si>
  <si>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</si>
  <si>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</si>
  <si>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</si>
  <si>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</si>
  <si>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</si>
  <si>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</si>
  <si>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</si>
  <si>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</si>
  <si>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</si>
  <si>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</si>
  <si>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</si>
  <si>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</si>
  <si>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</si>
  <si>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</si>
  <si>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</si>
  <si>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</si>
  <si>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</si>
  <si>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</si>
  <si>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</si>
  <si>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</si>
  <si>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</si>
  <si>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</si>
  <si>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</si>
  <si>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</si>
  <si>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</si>
  <si>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</si>
  <si>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</si>
  <si>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</si>
  <si>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</si>
  <si>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</si>
  <si>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</si>
  <si>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</si>
  <si>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</si>
  <si>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</si>
  <si>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</si>
  <si>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</si>
  <si>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</si>
  <si>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</si>
  <si>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</si>
  <si>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</si>
  <si>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</si>
  <si>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</si>
  <si>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</si>
  <si>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</si>
  <si>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</si>
  <si>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</si>
  <si>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</si>
  <si>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</si>
  <si>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</si>
  <si>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</si>
  <si>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</si>
  <si>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</si>
  <si>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</si>
  <si>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</si>
  <si>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</si>
  <si>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</si>
  <si>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</si>
  <si>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</si>
  <si>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</si>
  <si>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</si>
  <si>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</si>
  <si>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</si>
  <si>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</si>
  <si>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</si>
  <si>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</si>
  <si>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</si>
  <si>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</si>
  <si>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</si>
  <si>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</si>
  <si>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</si>
  <si>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</si>
  <si>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</si>
  <si>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</si>
  <si>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</si>
  <si>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</si>
  <si>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</si>
  <si>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</si>
  <si>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</si>
  <si>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</si>
  <si>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</si>
  <si>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</si>
  <si>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</si>
  <si>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</si>
  <si>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</si>
  <si>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</si>
  <si>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</si>
  <si>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</si>
  <si>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</si>
  <si>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</si>
  <si>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</si>
  <si>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</si>
  <si>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</si>
  <si>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</si>
  <si>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</si>
  <si>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</si>
  <si>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</si>
  <si>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</si>
  <si>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</si>
  <si>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</si>
  <si>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</si>
  <si>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</si>
  <si>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</si>
  <si>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</si>
  <si>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</si>
  <si>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</si>
  <si>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</si>
  <si>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</si>
  <si>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</si>
  <si>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</si>
  <si>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</si>
  <si>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</si>
  <si>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</si>
  <si>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</si>
  <si>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</si>
  <si>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</si>
  <si>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</si>
  <si>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</si>
  <si>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</si>
  <si>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</si>
  <si>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</si>
  <si>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</si>
  <si>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</si>
  <si>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</si>
  <si>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</si>
  <si>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</si>
  <si>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</si>
  <si>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</si>
  <si>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</si>
  <si>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</si>
  <si>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</si>
  <si>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</si>
  <si>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</si>
  <si>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</si>
  <si>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</si>
  <si>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</si>
  <si>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</si>
  <si>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</si>
  <si>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</si>
  <si>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</si>
  <si>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</si>
  <si>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</si>
  <si>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</si>
  <si>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</si>
  <si>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</si>
  <si>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</si>
  <si>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</si>
  <si>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</si>
  <si>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</si>
  <si>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</si>
  <si>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</si>
  <si>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</si>
  <si>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</si>
  <si>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</si>
  <si>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</si>
  <si>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</si>
  <si>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</si>
  <si>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</si>
  <si>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</si>
  <si>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</si>
  <si>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</si>
  <si>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</si>
  <si>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</si>
  <si>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</si>
  <si>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</si>
  <si>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</si>
  <si>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</si>
  <si>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</si>
  <si>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</si>
  <si>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</si>
  <si>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</si>
  <si>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</si>
  <si>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</si>
  <si>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</si>
  <si>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</si>
  <si>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</si>
  <si>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</si>
  <si>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</si>
  <si>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</si>
  <si>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</si>
  <si>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</si>
  <si>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</si>
  <si>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</si>
  <si>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</si>
  <si>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</si>
  <si>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</si>
  <si>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</si>
  <si>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</si>
  <si>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</si>
  <si>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</si>
  <si>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</si>
  <si>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</si>
  <si>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</si>
  <si>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</si>
  <si>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</si>
  <si>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</si>
  <si>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</si>
  <si>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</si>
  <si>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</si>
  <si>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</si>
  <si>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</si>
  <si>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</si>
  <si>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</si>
  <si>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</si>
  <si>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</si>
  <si>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</si>
  <si>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</si>
  <si>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</si>
  <si>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</si>
  <si>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</si>
  <si>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</si>
  <si>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</si>
  <si>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</si>
  <si>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</si>
  <si>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</si>
  <si>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</si>
  <si>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</si>
  <si>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</si>
  <si>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</si>
  <si>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</si>
  <si>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</si>
  <si>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</si>
  <si>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</si>
  <si>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</si>
  <si>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</si>
  <si>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</si>
  <si>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</si>
  <si>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</si>
  <si>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</si>
  <si>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</si>
  <si>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</si>
  <si>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</si>
  <si>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</si>
  <si>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</si>
  <si>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</si>
  <si>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</si>
  <si>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</si>
  <si>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</si>
  <si>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</si>
  <si>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</si>
  <si>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</si>
  <si>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</si>
  <si>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</si>
  <si>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</si>
  <si>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</si>
  <si>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</si>
  <si>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</si>
  <si>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</si>
  <si>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</si>
  <si>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</si>
  <si>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</si>
  <si>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</si>
  <si>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</si>
  <si>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</si>
  <si>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</si>
  <si>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</si>
  <si>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</si>
  <si>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</si>
  <si>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</si>
  <si>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</si>
  <si>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</si>
  <si>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</si>
  <si>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</si>
  <si>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</si>
  <si>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</si>
  <si>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</si>
  <si>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</si>
  <si>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</si>
  <si>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</si>
  <si>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</si>
  <si>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</si>
  <si>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</si>
  <si>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</si>
  <si>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</si>
  <si>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</si>
  <si>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</si>
  <si>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</si>
  <si>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</si>
  <si>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</si>
  <si>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</si>
  <si>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</si>
  <si>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</si>
  <si>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</si>
  <si>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</si>
  <si>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</si>
  <si>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</si>
  <si>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</si>
  <si>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</si>
  <si>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</si>
  <si>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</si>
  <si>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</si>
  <si>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</si>
  <si>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</si>
  <si>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</si>
  <si>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</si>
  <si>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</si>
  <si>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</si>
  <si>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</si>
  <si>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</si>
  <si>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</si>
  <si>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</si>
  <si>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</si>
  <si>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</si>
  <si>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</si>
  <si>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</si>
  <si>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</si>
  <si>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</si>
  <si>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</si>
  <si>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</si>
  <si>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</si>
  <si>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</si>
  <si>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</si>
  <si>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</si>
  <si>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</si>
  <si>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</si>
  <si>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</si>
  <si>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</si>
  <si>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</si>
  <si>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</si>
  <si>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</si>
  <si>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</si>
  <si>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</si>
  <si>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</si>
  <si>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</si>
  <si>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</si>
  <si>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</si>
  <si>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</si>
  <si>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</si>
  <si>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</si>
  <si>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</si>
  <si>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</si>
  <si>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</si>
  <si>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</si>
  <si>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</si>
  <si>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</si>
  <si>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</si>
  <si>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</si>
  <si>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</si>
  <si>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</si>
  <si>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</si>
  <si>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</si>
  <si>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</si>
  <si>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</si>
  <si>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</si>
  <si>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</si>
  <si>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</si>
  <si>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</si>
  <si>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</si>
  <si>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</si>
  <si>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</si>
  <si>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</si>
  <si>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</si>
  <si>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</si>
  <si>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</si>
  <si>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</si>
  <si>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</si>
  <si>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</si>
  <si>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</si>
  <si>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</si>
  <si>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</si>
  <si>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</si>
  <si>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</si>
  <si>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</si>
  <si>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</si>
  <si>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</si>
  <si>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</si>
  <si>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</si>
  <si>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</si>
  <si>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</si>
  <si>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</si>
  <si>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</si>
  <si>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</si>
  <si>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</si>
  <si>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</si>
  <si>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</si>
  <si>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</si>
  <si>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</si>
  <si>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</si>
  <si>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</si>
  <si>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</si>
  <si>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</si>
  <si>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</si>
  <si>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</si>
  <si>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</si>
  <si>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</si>
  <si>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</si>
  <si>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</si>
  <si>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</si>
  <si>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</si>
  <si>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</si>
  <si>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</si>
  <si>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</si>
  <si>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</si>
  <si>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</si>
  <si>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</si>
  <si>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</si>
  <si>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</si>
  <si>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</si>
  <si>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</si>
  <si>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</si>
  <si>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</si>
  <si>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</si>
  <si>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</si>
  <si>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</si>
  <si>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</si>
  <si>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</si>
  <si>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</si>
  <si>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</si>
  <si>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</si>
  <si>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</si>
  <si>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</si>
  <si>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</si>
  <si>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</si>
  <si>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</si>
  <si>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</si>
  <si>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</si>
  <si>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</si>
  <si>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</si>
  <si>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</si>
  <si>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</si>
  <si>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</si>
  <si>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</si>
  <si>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</si>
  <si>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</si>
  <si>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</si>
  <si>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</si>
  <si>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</si>
  <si>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</si>
  <si>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</si>
  <si>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</si>
  <si>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</si>
  <si>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</si>
  <si>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</si>
  <si>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</si>
  <si>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</si>
  <si>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</si>
  <si>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</si>
  <si>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</si>
  <si>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</si>
  <si>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</si>
  <si>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</si>
  <si>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</si>
  <si>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</si>
  <si>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</si>
  <si>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</si>
  <si>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</si>
  <si>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</si>
  <si>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</si>
  <si>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</si>
  <si>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</si>
  <si>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Total Monthly Visits</t>
  </si>
  <si>
    <t>Total CCBHC Service Charges</t>
  </si>
  <si>
    <t>TPL Payments</t>
  </si>
  <si>
    <t>Total DCO Service Charges</t>
  </si>
  <si>
    <t xml:space="preserve">Enter DCO Name(s) Here: </t>
  </si>
  <si>
    <t>Trial Balance Line (Part 1a - CCBHC Staff Costs)</t>
  </si>
  <si>
    <t>Credentialing / Special Notes</t>
  </si>
  <si>
    <t>Staffing Template Position/Title</t>
  </si>
  <si>
    <t>1. Psychiatrist</t>
  </si>
  <si>
    <t>MD, DO</t>
  </si>
  <si>
    <t>2. Psychiatric nurse</t>
  </si>
  <si>
    <t>RN</t>
  </si>
  <si>
    <t>Registered Nurse</t>
  </si>
  <si>
    <t>3. Child psychiatrist</t>
  </si>
  <si>
    <t>4. Adolescent psychiatrist</t>
  </si>
  <si>
    <t>5. Substance abuse specialist</t>
  </si>
  <si>
    <t>SA CPST/Case manager only</t>
  </si>
  <si>
    <t>Substance Use Disorder Specialist</t>
  </si>
  <si>
    <t>6. Case manager</t>
  </si>
  <si>
    <t>Include hospital liaisons</t>
  </si>
  <si>
    <t>CPST Specialist</t>
  </si>
  <si>
    <t>7. Recovery coach</t>
  </si>
  <si>
    <t>Non-certified peers</t>
  </si>
  <si>
    <t>Peer Specialist</t>
  </si>
  <si>
    <t>8. Peer specialist</t>
  </si>
  <si>
    <t>CPRS</t>
  </si>
  <si>
    <t>9. Family support specialist</t>
  </si>
  <si>
    <t>10. Licensed clinical social worker</t>
  </si>
  <si>
    <t>LICSW and LCSW</t>
  </si>
  <si>
    <t>Clinician or Substance Use Disorder Clinician</t>
  </si>
  <si>
    <t>11. Licensed mental health counselor</t>
  </si>
  <si>
    <t>LMHC</t>
  </si>
  <si>
    <t>12. Mental health professional (trained and credentialed for psychological testing)</t>
  </si>
  <si>
    <t>PhD</t>
  </si>
  <si>
    <t>13. Licensed marriage and family therapist</t>
  </si>
  <si>
    <t xml:space="preserve">LMFT  </t>
  </si>
  <si>
    <t>14. Occupational therapist</t>
  </si>
  <si>
    <t>Not included in CCBHC staffing</t>
  </si>
  <si>
    <t>15. Interpreter or linguistic counselor</t>
  </si>
  <si>
    <t>16. General practice (performing CCBHC services)</t>
  </si>
  <si>
    <t>17. Other staff costs (specify details below)</t>
  </si>
  <si>
    <t>17a. Masters level clinician</t>
  </si>
  <si>
    <t>Principal counselor/Counselor</t>
  </si>
  <si>
    <t>Clinician</t>
  </si>
  <si>
    <t>17b. Licensed chemical dependency professional</t>
  </si>
  <si>
    <t>Include LCDS or similar chemical dependency credentials</t>
  </si>
  <si>
    <t>Substance Use Disorder Clinician</t>
  </si>
  <si>
    <t>17c. On-call emergency services</t>
  </si>
  <si>
    <t>Cost for on-call stipend and per diem only - 0 FTE</t>
  </si>
  <si>
    <t>No FTEs should be reported</t>
  </si>
  <si>
    <t>17d. Psychiatric clinical nurse specialist</t>
  </si>
  <si>
    <t>Nurse prescribers</t>
  </si>
  <si>
    <t>Psychiatric Clinical Nurse Specialist</t>
  </si>
  <si>
    <t>17e. Vocational specialist</t>
  </si>
  <si>
    <t>Vocational training</t>
  </si>
  <si>
    <t>Rehab Specialist</t>
  </si>
  <si>
    <t>17f. Supported housing specialist</t>
  </si>
  <si>
    <t>17g. CCBHC Admin/Clerical</t>
  </si>
  <si>
    <t>17h. Outreach Workers</t>
  </si>
  <si>
    <t>17i. Veterans Coordinator</t>
  </si>
  <si>
    <t>17j. School Support</t>
  </si>
  <si>
    <t>17k. Benefits Specialist</t>
  </si>
  <si>
    <t>17l. Co-occurring Clinician</t>
  </si>
  <si>
    <t>17m. Medical Assistant</t>
  </si>
  <si>
    <t>17n. Master's Level Rehab Specialist</t>
  </si>
  <si>
    <t>Masters and vocational training</t>
  </si>
  <si>
    <t>17o. Per Diem</t>
  </si>
  <si>
    <t>17p. Team Leader</t>
  </si>
  <si>
    <t>17q Clinical Supervisor</t>
  </si>
  <si>
    <t>17r. Emergency Services daytime</t>
  </si>
  <si>
    <t>Daytime ES</t>
  </si>
  <si>
    <t>17s. Mobile Crisis after-hours</t>
  </si>
  <si>
    <t>After-hours mobile crisis</t>
  </si>
  <si>
    <t>Please describe all expenditures included in the 'Other' column on the [Staffing Costs] tab.</t>
  </si>
  <si>
    <t xml:space="preserve">Please describe all expenditures that fall under Cost Report Line # 38 "Other site costs" and # 47 "Other administrative costs" on the [Staffing Costs] tab. </t>
  </si>
  <si>
    <t xml:space="preserve">Please describe all expenditures that fall under Cost Report Line # 27 "Other direct costs", # 38 "Other site costs", and # 47 "Other administrative costs" on the [Non-Staffing Costs] tab. </t>
  </si>
  <si>
    <t>Please describe the All Other "Non-CCBHC" Direct Costs amount below.</t>
  </si>
  <si>
    <t>Provide the indirect cost rate, effective period, and detail on anticipated changes or applications to update the rate.</t>
  </si>
  <si>
    <t>Please describe the methodology used to classify direct vs indirect costs.</t>
  </si>
  <si>
    <t>Please explain how TPL payments for DCO services are accounted for in the CCBHC/DCO payment arrangement. For example, was the DCO payment rate reduced to recognize that the DCO would collect TPL, are CCBHC payments to the DCO reduced for TPL, etc.?</t>
  </si>
  <si>
    <t>Please describe the methodology used to price "charges" for services provided on the [CCBHC Revenue] tab. Was the center rate or the Medicaid rate used?</t>
  </si>
  <si>
    <t>Include any other notes regarding this request in the space below.</t>
  </si>
  <si>
    <t>DY Q1</t>
  </si>
  <si>
    <t>DY Q2</t>
  </si>
  <si>
    <t>DY Q3</t>
  </si>
  <si>
    <t>DY Q4</t>
  </si>
  <si>
    <t>Monthly Visits</t>
  </si>
  <si>
    <t>Revenue</t>
  </si>
  <si>
    <t>Total CCBHC Revenue</t>
  </si>
  <si>
    <t>Direct Paid</t>
  </si>
  <si>
    <t>NonStaffing Costs</t>
  </si>
  <si>
    <t>Indirect Paid</t>
  </si>
  <si>
    <t>Total CCBHC Expenditures</t>
  </si>
  <si>
    <t>CCBHC Gain/Loss</t>
  </si>
  <si>
    <t>Financial Metrics</t>
  </si>
  <si>
    <t>Cost Per Visit</t>
  </si>
  <si>
    <t>Indirect Percentage</t>
  </si>
  <si>
    <t>Medicaid CCBHC Revenue Percentage</t>
  </si>
  <si>
    <t>Start Date:</t>
  </si>
  <si>
    <t>End Date:</t>
  </si>
  <si>
    <t>Staffing Type</t>
  </si>
  <si>
    <t>Average Annual Hours Worked</t>
  </si>
  <si>
    <t>Average Annual Amount Paid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</si>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</sst>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_);[Red]\(&quot;$&quot;#,##0\)"/>
    <numFmt numFmtId="43" formatCode="_(* #,##0.00_);_(* \(#,##0.00\);_(* &quot;-&quot;??_);_(@_)"/>
    <numFmt numFmtId="164" formatCode="[$-F400]h:mm:ss\ AM/PM"/>
    <numFmt numFmtId="165" formatCode="[h]:mm:ss;@"/>
    <numFmt numFmtId="166" formatCode="0.\ "/>
    <numFmt numFmtId="167" formatCode="#,##0.0_);\(#,##0.0\);\-??_)"/>
    <numFmt numFmtId="168" formatCode="&quot;$&quot;\ #,##0_);&quot;$&quot;\ \(#,##0\)"/>
    <numFmt numFmtId="169" formatCode="#,##0_);\(#,##0\);\-??_)"/>
    <numFmt numFmtId="170" formatCode="_(* #,##0.00_);_(* \(#,##0.00\);_(* \-??_);_(* @_)"/>
    <numFmt numFmtId="171" formatCode="#,##0.00_);\(#,##0.00\);\-??_)"/>
    <numFmt numFmtId="172" formatCode="&quot;$&quot;\ #,##0.00_);&quot;$&quot;\ \(#,##0.00\)"/>
    <numFmt numFmtId="173" formatCode="_(* #,##0_);_(* \(#,##0\);_(* &quot;-&quot;??_);_(@_)"/>
    <numFmt numFmtId="174" formatCode="0.0%"/>
    <numFmt numFmtId="175" formatCode="0.0%\ ;\(0.0%\)"/>
  </numFmts>
  <fonts count="24" x14ac:knownFonts="1">
    <font>
      <sz val="10"/>
      <name val="Arial"/>
      <family val="2"/>
    </font>
    <font>
      <sz val="10"/>
      <color theme="1"/>
      <name val="Arial"/>
      <family val="2"/>
    </font>
    <font>
      <b/>
      <sz val="10"/>
      <color theme="0"/>
      <name val="Arial"/>
      <family val="2"/>
    </font>
    <font>
      <sz val="10"/>
      <color rgb="FFFF0000"/>
      <name val="Arial"/>
      <family val="2"/>
    </font>
    <font>
      <b/>
      <sz val="10"/>
      <color theme="1"/>
      <name val="Arial"/>
      <family val="2"/>
    </font>
    <font>
      <sz val="10"/>
      <color theme="0"/>
      <name val="Arial"/>
      <family val="2"/>
    </font>
    <font>
      <sz val="10"/>
      <name val="Arial"/>
      <family val="2"/>
    </font>
    <font>
      <sz val="11"/>
      <color theme="1"/>
      <name val="Aptos Narrow"/>
      <family val="2"/>
      <scheme val="minor"/>
    </font>
    <font>
      <b/>
      <sz val="10"/>
      <name val="Arial"/>
      <family val="2"/>
    </font>
    <font>
      <sz val="10"/>
      <color rgb="FF0000FF"/>
      <name val="Arial"/>
      <family val="2"/>
    </font>
    <font>
      <b/>
      <sz val="10"/>
      <color rgb="FFFF0000"/>
      <name val="Arial"/>
      <family val="2"/>
    </font>
    <font>
      <u/>
      <sz val="10"/>
      <color theme="10"/>
      <name val="Arial"/>
      <family val="2"/>
    </font>
    <font>
      <b/>
      <sz val="12"/>
      <name val="Arial"/>
      <family val="2"/>
    </font>
    <font>
      <sz val="12"/>
      <color rgb="FF39414D"/>
      <name val="Arial"/>
      <family val="2"/>
    </font>
    <font>
      <sz val="11"/>
      <color rgb="FF39414D"/>
      <name val="Arial"/>
      <family val="2"/>
    </font>
    <font>
      <sz val="11"/>
      <name val="Arial"/>
      <family val="2"/>
    </font>
    <font>
      <sz val="10"/>
      <color rgb="FF39414D"/>
      <name val="Arial"/>
      <family val="2"/>
    </font>
    <font>
      <b/>
      <sz val="10"/>
      <color indexed="10"/>
      <name val="Arial"/>
      <family val="2"/>
    </font>
    <font>
      <sz val="10"/>
      <color indexed="10"/>
      <name val="Arial"/>
      <family val="2"/>
    </font>
    <font>
      <sz val="12"/>
      <name val="Arial"/>
      <family val="2"/>
    </font>
    <font>
      <b/>
      <u/>
      <sz val="10"/>
      <name val="Arial"/>
      <family val="2"/>
    </font>
    <font>
      <sz val="12"/>
      <color theme="0"/>
      <name val="Arial"/>
      <family val="2"/>
    </font>
    <font>
      <sz val="11"/>
      <color theme="0"/>
      <name val="Arial"/>
      <family val="2"/>
    </font>
    <font>
      <b/>
      <sz val="11"/>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8"/>
        <bgColor theme="8"/>
      </patternFill>
    </fill>
    <fill>
      <patternFill patternType="solid">
        <fgColor theme="0" tint="-0.14999847407452621"/>
        <bgColor theme="0" tint="-0.14999847407452621"/>
      </patternFill>
    </fill>
    <fill>
      <patternFill patternType="solid">
        <fgColor rgb="FFE8EAEA"/>
        <bgColor indexed="64"/>
      </patternFill>
    </fill>
    <fill>
      <patternFill patternType="solid">
        <fgColor theme="1"/>
        <bgColor indexed="64"/>
      </patternFill>
    </fill>
    <fill>
      <patternFill patternType="solid">
        <fgColor rgb="FFC6C9CA"/>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theme="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rgb="FFE8EAEA"/>
      </bottom>
      <diagonal/>
    </border>
    <border>
      <left/>
      <right/>
      <top/>
      <bottom style="thin">
        <color rgb="FFE8EAEA"/>
      </bottom>
      <diagonal/>
    </border>
    <border>
      <left/>
      <right style="medium">
        <color indexed="64"/>
      </right>
      <top/>
      <bottom style="thin">
        <color rgb="FFE8EAEA"/>
      </bottom>
      <diagonal/>
    </border>
    <border>
      <left style="medium">
        <color indexed="64"/>
      </left>
      <right/>
      <top/>
      <bottom style="thin">
        <color rgb="FF727A7D"/>
      </bottom>
      <diagonal/>
    </border>
    <border>
      <left/>
      <right style="medium">
        <color indexed="64"/>
      </right>
      <top/>
      <bottom style="thin">
        <color rgb="FF727A7D"/>
      </bottom>
      <diagonal/>
    </border>
    <border>
      <left style="medium">
        <color indexed="64"/>
      </left>
      <right style="medium">
        <color indexed="64"/>
      </right>
      <top style="medium">
        <color indexed="64"/>
      </top>
      <bottom style="thin">
        <color rgb="FF727A7D"/>
      </bottom>
      <diagonal/>
    </border>
    <border>
      <left/>
      <right/>
      <top/>
      <bottom style="thin">
        <color rgb="FF727A7D"/>
      </bottom>
      <diagonal/>
    </border>
    <border>
      <left style="medium">
        <color indexed="64"/>
      </left>
      <right/>
      <top style="thin">
        <color rgb="FFE8EAEA"/>
      </top>
      <bottom style="thin">
        <color rgb="FFE8EAEA"/>
      </bottom>
      <diagonal/>
    </border>
    <border>
      <left/>
      <right/>
      <top style="thin">
        <color rgb="FFE8EAEA"/>
      </top>
      <bottom style="thin">
        <color rgb="FFE8EAEA"/>
      </bottom>
      <diagonal/>
    </border>
    <border>
      <left/>
      <right style="medium">
        <color indexed="64"/>
      </right>
      <top style="thin">
        <color rgb="FFE8EAEA"/>
      </top>
      <bottom style="thin">
        <color rgb="FFE8EAEA"/>
      </bottom>
      <diagonal/>
    </border>
    <border>
      <left style="medium">
        <color indexed="64"/>
      </left>
      <right style="medium">
        <color indexed="64"/>
      </right>
      <top style="thin">
        <color rgb="FF727A7D"/>
      </top>
      <bottom style="thin">
        <color rgb="FF727A7D"/>
      </bottom>
      <diagonal/>
    </border>
    <border>
      <left/>
      <right/>
      <top style="thin">
        <color rgb="FF727A7D"/>
      </top>
      <bottom style="thin">
        <color rgb="FF727A7D"/>
      </bottom>
      <diagonal/>
    </border>
    <border>
      <left style="medium">
        <color indexed="64"/>
      </left>
      <right style="medium">
        <color indexed="64"/>
      </right>
      <top/>
      <bottom style="thin">
        <color rgb="FF727A7D"/>
      </bottom>
      <diagonal/>
    </border>
    <border>
      <left style="medium">
        <color indexed="64"/>
      </left>
      <right/>
      <top style="thin">
        <color rgb="FFE8EAEA"/>
      </top>
      <bottom style="medium">
        <color indexed="64"/>
      </bottom>
      <diagonal/>
    </border>
    <border>
      <left/>
      <right/>
      <top style="thin">
        <color rgb="FFE8EAEA"/>
      </top>
      <bottom style="medium">
        <color indexed="64"/>
      </bottom>
      <diagonal/>
    </border>
    <border>
      <left/>
      <right style="medium">
        <color indexed="64"/>
      </right>
      <top style="thin">
        <color rgb="FFE8EAEA"/>
      </top>
      <bottom style="medium">
        <color indexed="64"/>
      </bottom>
      <diagonal/>
    </border>
    <border>
      <left/>
      <right/>
      <top style="thin">
        <color rgb="FF727A7D"/>
      </top>
      <bottom style="medium">
        <color indexed="64"/>
      </bottom>
      <diagonal/>
    </border>
    <border>
      <left style="medium">
        <color indexed="64"/>
      </left>
      <right style="medium">
        <color indexed="64"/>
      </right>
      <top style="thin">
        <color rgb="FF727A7D"/>
      </top>
      <bottom style="medium">
        <color indexed="64"/>
      </bottom>
      <diagonal/>
    </border>
    <border>
      <left style="medium">
        <color indexed="64"/>
      </left>
      <right/>
      <top style="thin">
        <color rgb="FF727A7D"/>
      </top>
      <bottom style="thin">
        <color rgb="FF727A7D"/>
      </bottom>
      <diagonal/>
    </border>
    <border>
      <left/>
      <right style="medium">
        <color indexed="64"/>
      </right>
      <top style="thin">
        <color rgb="FF727A7D"/>
      </top>
      <bottom style="thin">
        <color rgb="FF727A7D"/>
      </bottom>
      <diagonal/>
    </border>
    <border>
      <left/>
      <right style="medium">
        <color indexed="64"/>
      </right>
      <top style="thin">
        <color rgb="FF727A7D"/>
      </top>
      <bottom/>
      <diagonal/>
    </border>
    <border>
      <left/>
      <right/>
      <top style="thin">
        <color rgb="FF727A7D"/>
      </top>
      <bottom/>
      <diagonal/>
    </border>
    <border>
      <left style="medium">
        <color indexed="64"/>
      </left>
      <right/>
      <top style="thin">
        <color rgb="FF727A7D"/>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rgb="FFE8EAEA"/>
      </bottom>
      <diagonal/>
    </border>
    <border>
      <left style="thin">
        <color indexed="64"/>
      </left>
      <right/>
      <top style="medium">
        <color indexed="64"/>
      </top>
      <bottom style="thin">
        <color rgb="FFE8EAEA"/>
      </bottom>
      <diagonal/>
    </border>
    <border>
      <left style="thin">
        <color indexed="64"/>
      </left>
      <right style="medium">
        <color indexed="64"/>
      </right>
      <top style="thin">
        <color rgb="FFE8EAEA"/>
      </top>
      <bottom style="thin">
        <color rgb="FFE8EAEA"/>
      </bottom>
      <diagonal/>
    </border>
    <border>
      <left style="thin">
        <color indexed="64"/>
      </left>
      <right/>
      <top style="thin">
        <color rgb="FFE8EAEA"/>
      </top>
      <bottom style="thin">
        <color rgb="FFE8EAEA"/>
      </bottom>
      <diagonal/>
    </border>
    <border>
      <left style="medium">
        <color indexed="64"/>
      </left>
      <right/>
      <top style="thin">
        <color rgb="FFE8EAEA"/>
      </top>
      <bottom style="thin">
        <color indexed="64"/>
      </bottom>
      <diagonal/>
    </border>
    <border>
      <left style="thin">
        <color indexed="64"/>
      </left>
      <right/>
      <top style="thin">
        <color rgb="FFE8EAEA"/>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E8EAEA"/>
      </top>
      <bottom style="medium">
        <color indexed="64"/>
      </bottom>
      <diagonal/>
    </border>
    <border>
      <left style="thin">
        <color indexed="64"/>
      </left>
      <right style="medium">
        <color indexed="64"/>
      </right>
      <top style="thin">
        <color rgb="FFE8EAEA"/>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
    <xf numFmtId="0" fontId="0" fillId="0" borderId="0"/>
    <xf numFmtId="43" fontId="7" fillId="0" borderId="0" applyFont="0" applyFill="0" applyBorder="0" applyAlignment="0" applyProtection="0"/>
    <xf numFmtId="0" fontId="7" fillId="0" borderId="0"/>
    <xf numFmtId="0" fontId="7" fillId="0" borderId="0"/>
    <xf numFmtId="0" fontId="7" fillId="0" borderId="0"/>
    <xf numFmtId="0" fontId="11" fillId="0" borderId="0" applyNumberFormat="0" applyFill="0" applyBorder="0" applyAlignment="0" applyProtection="0"/>
    <xf numFmtId="0" fontId="1" fillId="0" borderId="0"/>
    <xf numFmtId="43" fontId="7" fillId="0" borderId="0" applyFont="0" applyFill="0" applyBorder="0" applyAlignment="0" applyProtection="0"/>
    <xf numFmtId="9" fontId="6" fillId="0" borderId="0" applyFont="0" applyFill="0" applyBorder="0" applyAlignment="0" applyProtection="0"/>
  </cellStyleXfs>
  <cellXfs count="319">
    <xf numFmtId="0" fontId="0" fillId="0" borderId="0" xfId="0"/>
    <xf numFmtId="0" fontId="1" fillId="0" borderId="0" xfId="0" applyFont="1"/>
    <xf numFmtId="0" fontId="8" fillId="0" borderId="0" xfId="0" applyFont="1"/>
    <xf numFmtId="0" fontId="9" fillId="3" borderId="0" xfId="0" applyFont="1" applyFill="1"/>
    <xf numFmtId="0" fontId="6" fillId="0" borderId="0" xfId="0" applyFont="1"/>
    <xf numFmtId="0" fontId="9" fillId="0" borderId="0" xfId="0" applyFont="1"/>
    <xf numFmtId="0" fontId="4" fillId="0" borderId="0" xfId="0" applyFont="1"/>
    <xf numFmtId="0" fontId="8" fillId="2" borderId="0" xfId="0" applyFont="1" applyFill="1"/>
    <xf numFmtId="0" fontId="3" fillId="0" borderId="0" xfId="0" applyFont="1"/>
    <xf numFmtId="0" fontId="3" fillId="0" borderId="0" xfId="0" applyFont="1" applyAlignment="1">
      <alignment wrapText="1"/>
    </xf>
    <xf numFmtId="0" fontId="10" fillId="0" borderId="0" xfId="0" applyFont="1"/>
    <xf numFmtId="0" fontId="1" fillId="0" borderId="0" xfId="0" applyFont="1" applyAlignment="1">
      <alignment horizontal="left" vertical="top"/>
    </xf>
    <xf numFmtId="0" fontId="6" fillId="0" borderId="0" xfId="0" applyFont="1" applyAlignment="1">
      <alignment horizontal="left" vertical="top"/>
    </xf>
    <xf numFmtId="0" fontId="10" fillId="0" borderId="0" xfId="0" applyFont="1" applyAlignment="1">
      <alignment horizontal="left" vertical="top" wrapText="1"/>
    </xf>
    <xf numFmtId="0" fontId="11" fillId="0" borderId="0" xfId="5" applyBorder="1"/>
    <xf numFmtId="164" fontId="6" fillId="0" borderId="0" xfId="0" applyNumberFormat="1" applyFont="1" applyAlignment="1">
      <alignment horizontal="left"/>
    </xf>
    <xf numFmtId="165" fontId="6" fillId="0" borderId="0" xfId="0" applyNumberFormat="1" applyFont="1" applyAlignment="1">
      <alignment horizontal="left"/>
    </xf>
    <xf numFmtId="14" fontId="3" fillId="0" borderId="0" xfId="0" applyNumberFormat="1" applyFont="1" applyAlignment="1">
      <alignment horizontal="left"/>
    </xf>
    <xf numFmtId="0" fontId="6" fillId="2" borderId="0" xfId="0" applyFont="1" applyFill="1"/>
    <xf numFmtId="0" fontId="0" fillId="2" borderId="0" xfId="0" applyFill="1"/>
    <xf numFmtId="14" fontId="3" fillId="0" borderId="0" xfId="0" applyNumberFormat="1" applyFont="1"/>
    <xf numFmtId="0" fontId="8" fillId="0" borderId="0" xfId="0" applyFont="1" applyAlignment="1">
      <alignment horizontal="left"/>
    </xf>
    <xf numFmtId="0" fontId="6" fillId="0" borderId="0" xfId="0" applyFont="1" applyAlignment="1">
      <alignment horizontal="left"/>
    </xf>
    <xf numFmtId="0" fontId="8" fillId="0" borderId="0" xfId="0" applyFont="1" applyAlignment="1">
      <alignment horizontal="left" wrapText="1"/>
    </xf>
    <xf numFmtId="0" fontId="8" fillId="0" borderId="18" xfId="0" applyFont="1" applyBorder="1" applyAlignment="1">
      <alignment horizontal="left" wrapText="1"/>
    </xf>
    <xf numFmtId="0" fontId="2" fillId="4" borderId="0" xfId="0" applyFont="1" applyFill="1" applyAlignment="1">
      <alignment horizontal="left"/>
    </xf>
    <xf numFmtId="0" fontId="2" fillId="4" borderId="0" xfId="0" applyFont="1" applyFill="1"/>
    <xf numFmtId="14" fontId="9" fillId="0" borderId="0" xfId="0" applyNumberFormat="1" applyFont="1" applyAlignment="1">
      <alignment horizontal="left"/>
    </xf>
    <xf numFmtId="14" fontId="9" fillId="0" borderId="15" xfId="0" applyNumberFormat="1" applyFont="1" applyBorder="1" applyAlignment="1">
      <alignment horizontal="left"/>
    </xf>
    <xf numFmtId="0" fontId="9" fillId="5" borderId="15" xfId="0" applyFont="1" applyFill="1" applyBorder="1" applyAlignment="1">
      <alignment horizontal="left"/>
    </xf>
    <xf numFmtId="0" fontId="9" fillId="5" borderId="15" xfId="0" applyFont="1" applyFill="1" applyBorder="1"/>
    <xf numFmtId="0" fontId="9" fillId="5" borderId="23" xfId="0" applyFont="1" applyFill="1" applyBorder="1" applyAlignment="1">
      <alignment horizontal="left"/>
    </xf>
    <xf numFmtId="0" fontId="9" fillId="5" borderId="23" xfId="0" applyFont="1" applyFill="1" applyBorder="1"/>
    <xf numFmtId="0" fontId="9" fillId="0" borderId="0" xfId="0" applyFont="1" applyAlignment="1">
      <alignment horizontal="left"/>
    </xf>
    <xf numFmtId="0" fontId="9" fillId="5" borderId="0" xfId="0" applyFont="1" applyFill="1" applyAlignment="1">
      <alignment horizontal="left"/>
    </xf>
    <xf numFmtId="0" fontId="9" fillId="5" borderId="0" xfId="0" applyFont="1" applyFill="1"/>
    <xf numFmtId="0" fontId="9" fillId="0" borderId="24" xfId="0" applyFont="1" applyBorder="1"/>
    <xf numFmtId="0" fontId="9" fillId="0" borderId="24" xfId="0" applyFont="1" applyBorder="1" applyAlignment="1">
      <alignment horizontal="right"/>
    </xf>
    <xf numFmtId="14" fontId="9" fillId="0" borderId="24" xfId="0" applyNumberFormat="1" applyFont="1" applyBorder="1"/>
    <xf numFmtId="14" fontId="9" fillId="5" borderId="24" xfId="0" applyNumberFormat="1" applyFont="1" applyFill="1" applyBorder="1"/>
    <xf numFmtId="14" fontId="9" fillId="5" borderId="25" xfId="0" applyNumberFormat="1" applyFont="1" applyFill="1" applyBorder="1"/>
    <xf numFmtId="0" fontId="6" fillId="0" borderId="0" xfId="0" applyFont="1" applyAlignment="1" applyProtection="1">
      <alignment horizontal="left" vertical="center"/>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6" fillId="0" borderId="0" xfId="0" applyFont="1" applyProtection="1">
      <protection hidden="1"/>
    </xf>
    <xf numFmtId="0" fontId="16" fillId="0" borderId="0" xfId="0" applyFont="1" applyProtection="1">
      <protection hidden="1"/>
    </xf>
    <xf numFmtId="0" fontId="6" fillId="0" borderId="0" xfId="0" applyFont="1" applyAlignment="1" applyProtection="1">
      <alignment vertical="center"/>
      <protection hidden="1"/>
    </xf>
    <xf numFmtId="0" fontId="16" fillId="0" borderId="0" xfId="0" applyFont="1" applyAlignment="1">
      <alignment horizontal="right"/>
    </xf>
    <xf numFmtId="0" fontId="16" fillId="0" borderId="0" xfId="0" applyFont="1" applyAlignment="1" applyProtection="1">
      <alignment horizontal="right"/>
      <protection hidden="1"/>
    </xf>
    <xf numFmtId="0" fontId="6" fillId="0" borderId="0" xfId="0" applyFont="1" applyAlignment="1" applyProtection="1">
      <alignment horizontal="centerContinuous"/>
      <protection hidden="1"/>
    </xf>
    <xf numFmtId="0" fontId="17" fillId="0" borderId="0" xfId="0" applyFont="1" applyProtection="1">
      <protection hidden="1"/>
    </xf>
    <xf numFmtId="0" fontId="18" fillId="0" borderId="0" xfId="0" applyFont="1" applyAlignment="1" applyProtection="1">
      <alignment horizontal="centerContinuous"/>
      <protection hidden="1"/>
    </xf>
    <xf numFmtId="0" fontId="6" fillId="0" borderId="0" xfId="0" quotePrefix="1" applyFont="1" applyAlignment="1" applyProtection="1">
      <alignment horizontal="centerContinuous"/>
      <protection hidden="1"/>
    </xf>
    <xf numFmtId="0" fontId="12" fillId="0" borderId="0" xfId="0" applyFont="1" applyAlignment="1" applyProtection="1">
      <alignment horizontal="centerContinuous"/>
      <protection hidden="1"/>
    </xf>
    <xf numFmtId="0" fontId="19" fillId="0" borderId="0" xfId="0" applyFont="1" applyAlignment="1" applyProtection="1">
      <alignment horizontal="centerContinuous"/>
      <protection hidden="1"/>
    </xf>
    <xf numFmtId="14" fontId="3" fillId="0" borderId="0" xfId="0" applyNumberFormat="1" applyFont="1" applyProtection="1">
      <protection hidden="1"/>
    </xf>
    <xf numFmtId="0" fontId="3" fillId="0" borderId="0" xfId="0" applyFont="1" applyProtection="1">
      <protection hidden="1"/>
    </xf>
    <xf numFmtId="0" fontId="18" fillId="0" borderId="0" xfId="0" applyFont="1" applyProtection="1">
      <protection hidden="1"/>
    </xf>
    <xf numFmtId="43" fontId="3" fillId="0" borderId="0" xfId="1" applyFont="1" applyProtection="1">
      <protection hidden="1"/>
    </xf>
    <xf numFmtId="0" fontId="8" fillId="0" borderId="0" xfId="0" applyFont="1" applyProtection="1">
      <protection hidden="1"/>
    </xf>
    <xf numFmtId="0" fontId="6" fillId="0" borderId="0" xfId="0" quotePrefix="1" applyFont="1" applyProtection="1">
      <protection hidden="1"/>
    </xf>
    <xf numFmtId="0" fontId="10" fillId="0" borderId="0" xfId="0" applyFont="1" applyAlignment="1" applyProtection="1">
      <alignment horizontal="centerContinuous"/>
      <protection hidden="1"/>
    </xf>
    <xf numFmtId="0" fontId="3" fillId="0" borderId="0" xfId="0" applyFont="1" applyAlignment="1" applyProtection="1">
      <alignment horizontal="centerContinuous"/>
      <protection hidden="1"/>
    </xf>
    <xf numFmtId="0" fontId="8" fillId="0" borderId="0" xfId="0" applyFont="1" applyAlignment="1" applyProtection="1">
      <alignment horizontal="justify" vertical="center" wrapText="1"/>
      <protection hidden="1"/>
    </xf>
    <xf numFmtId="0" fontId="8" fillId="0" borderId="0" xfId="0" applyFont="1" applyAlignment="1" applyProtection="1">
      <alignment horizontal="justify" wrapText="1"/>
      <protection hidden="1"/>
    </xf>
    <xf numFmtId="0" fontId="12" fillId="0" borderId="0" xfId="0" applyFont="1"/>
    <xf numFmtId="0" fontId="0" fillId="0" borderId="0" xfId="0" applyAlignment="1">
      <alignment vertical="top" wrapText="1"/>
    </xf>
    <xf numFmtId="166" fontId="8" fillId="0" borderId="0" xfId="0" applyNumberFormat="1" applyFont="1"/>
    <xf numFmtId="0" fontId="6" fillId="0" borderId="0" xfId="0" applyFont="1" applyAlignment="1">
      <alignment wrapText="1"/>
    </xf>
    <xf numFmtId="166" fontId="8" fillId="0" borderId="0" xfId="0" applyNumberFormat="1" applyFont="1" applyAlignment="1" applyProtection="1">
      <alignment vertical="top"/>
      <protection hidden="1"/>
    </xf>
    <xf numFmtId="0" fontId="6" fillId="0" borderId="0" xfId="0" applyFont="1" applyAlignment="1">
      <alignment vertical="top" wrapText="1"/>
    </xf>
    <xf numFmtId="0" fontId="6" fillId="6" borderId="27" xfId="0" applyFont="1" applyFill="1" applyBorder="1" applyAlignment="1" applyProtection="1">
      <alignment wrapText="1"/>
      <protection locked="0"/>
    </xf>
    <xf numFmtId="0" fontId="0" fillId="0" borderId="0" xfId="0" applyAlignment="1">
      <alignment vertical="top"/>
    </xf>
    <xf numFmtId="0" fontId="6" fillId="0" borderId="0" xfId="0" applyFont="1" applyAlignment="1">
      <alignment horizontal="left" vertical="top" wrapText="1" indent="1"/>
    </xf>
    <xf numFmtId="0" fontId="0" fillId="0" borderId="0" xfId="0" applyProtection="1">
      <protection hidden="1"/>
    </xf>
    <xf numFmtId="0" fontId="8" fillId="0" borderId="0" xfId="0" applyFont="1" applyAlignment="1" applyProtection="1">
      <alignment horizontal="right"/>
      <protection hidden="1"/>
    </xf>
    <xf numFmtId="167" fontId="0" fillId="6" borderId="27" xfId="0" applyNumberFormat="1" applyFill="1" applyBorder="1" applyAlignment="1" applyProtection="1">
      <alignment horizontal="right" vertical="center"/>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31" xfId="0" applyBorder="1" applyAlignment="1" applyProtection="1">
      <alignment horizontal="left"/>
      <protection hidden="1"/>
    </xf>
    <xf numFmtId="0" fontId="0" fillId="0" borderId="32" xfId="0" applyBorder="1" applyAlignment="1" applyProtection="1">
      <alignment horizontal="left"/>
      <protection hidden="1"/>
    </xf>
    <xf numFmtId="14" fontId="0" fillId="0" borderId="33" xfId="0" applyNumberFormat="1" applyBorder="1" applyAlignment="1" applyProtection="1">
      <alignment horizontal="left"/>
      <protection hidden="1"/>
    </xf>
    <xf numFmtId="168" fontId="0" fillId="6" borderId="34" xfId="0" applyNumberFormat="1" applyFill="1" applyBorder="1" applyAlignment="1" applyProtection="1">
      <alignment horizontal="right"/>
      <protection locked="0"/>
    </xf>
    <xf numFmtId="168" fontId="0" fillId="6" borderId="35" xfId="0" applyNumberFormat="1" applyFill="1" applyBorder="1" applyAlignment="1" applyProtection="1">
      <alignment horizontal="right"/>
      <protection locked="0"/>
    </xf>
    <xf numFmtId="168" fontId="0" fillId="0" borderId="36" xfId="0" applyNumberFormat="1" applyBorder="1" applyAlignment="1">
      <alignment horizontal="right"/>
    </xf>
    <xf numFmtId="169" fontId="0" fillId="6" borderId="34" xfId="0" applyNumberFormat="1" applyFill="1" applyBorder="1" applyAlignment="1" applyProtection="1">
      <alignment horizontal="right"/>
      <protection locked="0"/>
    </xf>
    <xf numFmtId="169" fontId="0" fillId="6" borderId="37" xfId="0" applyNumberFormat="1" applyFill="1" applyBorder="1" applyAlignment="1" applyProtection="1">
      <alignment horizontal="right"/>
      <protection locked="0"/>
    </xf>
    <xf numFmtId="170" fontId="0" fillId="6" borderId="35" xfId="0" applyNumberFormat="1" applyFill="1" applyBorder="1" applyAlignment="1" applyProtection="1">
      <alignment horizontal="right"/>
      <protection locked="0"/>
    </xf>
    <xf numFmtId="167" fontId="0" fillId="0" borderId="36" xfId="0" applyNumberFormat="1" applyBorder="1" applyAlignment="1" applyProtection="1">
      <alignment horizontal="right"/>
      <protection locked="0"/>
    </xf>
    <xf numFmtId="170" fontId="0" fillId="0" borderId="0" xfId="0" applyNumberFormat="1"/>
    <xf numFmtId="0" fontId="0" fillId="0" borderId="38" xfId="0" applyBorder="1" applyAlignment="1" applyProtection="1">
      <alignment horizontal="left"/>
      <protection hidden="1"/>
    </xf>
    <xf numFmtId="0" fontId="0" fillId="0" borderId="39" xfId="0" applyBorder="1" applyAlignment="1" applyProtection="1">
      <alignment horizontal="left"/>
      <protection hidden="1"/>
    </xf>
    <xf numFmtId="14" fontId="0" fillId="0" borderId="40" xfId="0" applyNumberFormat="1" applyBorder="1" applyAlignment="1" applyProtection="1">
      <alignment horizontal="left"/>
      <protection hidden="1"/>
    </xf>
    <xf numFmtId="168" fontId="0" fillId="0" borderId="41" xfId="0" applyNumberFormat="1" applyBorder="1" applyAlignment="1">
      <alignment horizontal="right"/>
    </xf>
    <xf numFmtId="169" fontId="0" fillId="6" borderId="42" xfId="0" applyNumberFormat="1" applyFill="1" applyBorder="1" applyAlignment="1" applyProtection="1">
      <alignment horizontal="right"/>
      <protection locked="0"/>
    </xf>
    <xf numFmtId="167" fontId="0" fillId="0" borderId="43" xfId="0" applyNumberFormat="1" applyBorder="1" applyAlignment="1" applyProtection="1">
      <alignment horizontal="right"/>
      <protection locked="0"/>
    </xf>
    <xf numFmtId="0" fontId="0" fillId="0" borderId="44" xfId="0" applyBorder="1" applyAlignment="1" applyProtection="1">
      <alignment horizontal="left"/>
      <protection hidden="1"/>
    </xf>
    <xf numFmtId="0" fontId="0" fillId="0" borderId="45" xfId="0" applyBorder="1" applyAlignment="1" applyProtection="1">
      <alignment horizontal="left"/>
      <protection hidden="1"/>
    </xf>
    <xf numFmtId="14" fontId="0" fillId="0" borderId="46" xfId="0" applyNumberFormat="1" applyBorder="1" applyAlignment="1" applyProtection="1">
      <alignment horizontal="left"/>
      <protection hidden="1"/>
    </xf>
    <xf numFmtId="171" fontId="0" fillId="6" borderId="47" xfId="0" applyNumberFormat="1" applyFill="1" applyBorder="1" applyAlignment="1" applyProtection="1">
      <alignment horizontal="right"/>
      <protection locked="0"/>
    </xf>
    <xf numFmtId="168" fontId="0" fillId="0" borderId="48" xfId="0" applyNumberFormat="1" applyBorder="1" applyAlignment="1">
      <alignment horizontal="right"/>
    </xf>
    <xf numFmtId="169" fontId="0" fillId="6" borderId="47" xfId="0" applyNumberFormat="1" applyFill="1" applyBorder="1" applyAlignment="1" applyProtection="1">
      <alignment horizontal="right"/>
      <protection locked="0"/>
    </xf>
    <xf numFmtId="167" fontId="0" fillId="0" borderId="30" xfId="0" applyNumberFormat="1" applyBorder="1" applyAlignment="1" applyProtection="1">
      <alignment horizontal="right"/>
      <protection locked="0"/>
    </xf>
    <xf numFmtId="168" fontId="0" fillId="6" borderId="43" xfId="0" applyNumberFormat="1" applyFill="1" applyBorder="1" applyAlignment="1" applyProtection="1">
      <alignment horizontal="right"/>
      <protection locked="0"/>
    </xf>
    <xf numFmtId="168" fontId="0" fillId="6" borderId="41" xfId="0" applyNumberFormat="1" applyFill="1" applyBorder="1" applyAlignment="1" applyProtection="1">
      <alignment horizontal="right"/>
      <protection locked="0"/>
    </xf>
    <xf numFmtId="168" fontId="0" fillId="6" borderId="48" xfId="0" applyNumberFormat="1" applyFill="1" applyBorder="1" applyAlignment="1" applyProtection="1">
      <alignment horizontal="right"/>
      <protection locked="0"/>
    </xf>
    <xf numFmtId="168" fontId="0" fillId="0" borderId="0" xfId="0" applyNumberFormat="1" applyProtection="1">
      <protection hidden="1"/>
    </xf>
    <xf numFmtId="168" fontId="16" fillId="0" borderId="0" xfId="0" applyNumberFormat="1" applyFont="1" applyAlignment="1" applyProtection="1">
      <alignment horizontal="right"/>
      <protection hidden="1"/>
    </xf>
    <xf numFmtId="168" fontId="8" fillId="0" borderId="21" xfId="0" applyNumberFormat="1" applyFont="1" applyBorder="1" applyAlignment="1" applyProtection="1">
      <alignment horizontal="center" vertical="center" wrapText="1"/>
      <protection hidden="1"/>
    </xf>
    <xf numFmtId="168" fontId="8" fillId="0" borderId="22" xfId="0" applyNumberFormat="1" applyFont="1" applyBorder="1" applyAlignment="1" applyProtection="1">
      <alignment horizontal="center" vertical="center" wrapText="1"/>
      <protection hidden="1"/>
    </xf>
    <xf numFmtId="168" fontId="0" fillId="6" borderId="37" xfId="0" applyNumberFormat="1" applyFill="1" applyBorder="1" applyAlignment="1" applyProtection="1">
      <alignment horizontal="right"/>
      <protection locked="0"/>
    </xf>
    <xf numFmtId="168" fontId="0" fillId="7" borderId="2" xfId="0" applyNumberFormat="1" applyFill="1" applyBorder="1" applyAlignment="1">
      <alignment horizontal="right"/>
    </xf>
    <xf numFmtId="169" fontId="0" fillId="6" borderId="49" xfId="0" applyNumberFormat="1" applyFill="1" applyBorder="1" applyAlignment="1" applyProtection="1">
      <alignment horizontal="right"/>
      <protection locked="0"/>
    </xf>
    <xf numFmtId="168" fontId="0" fillId="6" borderId="42" xfId="0" applyNumberFormat="1" applyFill="1" applyBorder="1" applyAlignment="1" applyProtection="1">
      <alignment horizontal="right"/>
      <protection locked="0"/>
    </xf>
    <xf numFmtId="168" fontId="0" fillId="7" borderId="0" xfId="0" applyNumberFormat="1" applyFill="1" applyAlignment="1">
      <alignment horizontal="right"/>
    </xf>
    <xf numFmtId="168" fontId="0" fillId="6" borderId="50" xfId="0" applyNumberFormat="1" applyFill="1" applyBorder="1" applyAlignment="1" applyProtection="1">
      <alignment horizontal="right"/>
      <protection locked="0"/>
    </xf>
    <xf numFmtId="168" fontId="0" fillId="7" borderId="37" xfId="0" applyNumberFormat="1" applyFill="1" applyBorder="1" applyAlignment="1">
      <alignment horizontal="right"/>
    </xf>
    <xf numFmtId="168" fontId="0" fillId="6" borderId="51" xfId="0" applyNumberFormat="1" applyFill="1" applyBorder="1" applyAlignment="1" applyProtection="1">
      <alignment horizontal="right"/>
      <protection locked="0"/>
    </xf>
    <xf numFmtId="168" fontId="0" fillId="7" borderId="52" xfId="0" applyNumberFormat="1" applyFill="1" applyBorder="1" applyAlignment="1">
      <alignment horizontal="right"/>
    </xf>
    <xf numFmtId="169" fontId="0" fillId="6" borderId="53" xfId="0" applyNumberFormat="1" applyFill="1" applyBorder="1" applyAlignment="1" applyProtection="1">
      <alignment horizontal="right"/>
      <protection locked="0"/>
    </xf>
    <xf numFmtId="168" fontId="0" fillId="6" borderId="47" xfId="0" applyNumberFormat="1" applyFill="1" applyBorder="1" applyAlignment="1" applyProtection="1">
      <alignment horizontal="right"/>
      <protection locked="0"/>
    </xf>
    <xf numFmtId="168" fontId="0" fillId="7" borderId="10" xfId="0" applyNumberFormat="1" applyFill="1" applyBorder="1" applyAlignment="1">
      <alignment horizontal="right"/>
    </xf>
    <xf numFmtId="168" fontId="0" fillId="0" borderId="0" xfId="0" applyNumberFormat="1"/>
    <xf numFmtId="168" fontId="6" fillId="6" borderId="27" xfId="0" applyNumberFormat="1" applyFont="1" applyFill="1" applyBorder="1" applyAlignment="1" applyProtection="1">
      <alignment horizontal="center" vertical="top" wrapText="1"/>
      <protection locked="0"/>
    </xf>
    <xf numFmtId="168" fontId="0" fillId="6" borderId="27" xfId="0" applyNumberFormat="1" applyFill="1" applyBorder="1" applyAlignment="1" applyProtection="1">
      <alignment horizontal="center" vertical="top" wrapText="1"/>
      <protection locked="0"/>
    </xf>
    <xf numFmtId="168" fontId="8" fillId="0" borderId="27" xfId="0" applyNumberFormat="1" applyFont="1" applyBorder="1" applyAlignment="1" applyProtection="1">
      <alignment horizontal="center" vertical="center" wrapText="1"/>
      <protection hidden="1"/>
    </xf>
    <xf numFmtId="168" fontId="0" fillId="0" borderId="43" xfId="0" applyNumberFormat="1" applyBorder="1" applyAlignment="1">
      <alignment horizontal="right"/>
    </xf>
    <xf numFmtId="0" fontId="0" fillId="0" borderId="0" xfId="0" applyAlignment="1" applyProtection="1">
      <alignment horizontal="right"/>
      <protection hidden="1"/>
    </xf>
    <xf numFmtId="0" fontId="4" fillId="0" borderId="20" xfId="6" applyFont="1" applyBorder="1"/>
    <xf numFmtId="0" fontId="4" fillId="0" borderId="54" xfId="6" applyFont="1" applyBorder="1"/>
    <xf numFmtId="0" fontId="4" fillId="0" borderId="55" xfId="6" applyFont="1" applyBorder="1"/>
    <xf numFmtId="0" fontId="6" fillId="0" borderId="56" xfId="6" applyFont="1" applyBorder="1" applyAlignment="1" applyProtection="1">
      <alignment horizontal="left"/>
      <protection hidden="1"/>
    </xf>
    <xf numFmtId="0" fontId="6" fillId="0" borderId="57" xfId="6" applyFont="1" applyBorder="1" applyAlignment="1" applyProtection="1">
      <alignment horizontal="left"/>
      <protection hidden="1"/>
    </xf>
    <xf numFmtId="0" fontId="6" fillId="0" borderId="58" xfId="6" applyFont="1" applyBorder="1" applyAlignment="1" applyProtection="1">
      <alignment horizontal="left"/>
      <protection hidden="1"/>
    </xf>
    <xf numFmtId="0" fontId="6" fillId="0" borderId="38" xfId="6" applyFont="1" applyBorder="1" applyAlignment="1" applyProtection="1">
      <alignment horizontal="left"/>
      <protection hidden="1"/>
    </xf>
    <xf numFmtId="0" fontId="6" fillId="0" borderId="59" xfId="6" applyFont="1" applyBorder="1" applyAlignment="1" applyProtection="1">
      <alignment horizontal="left"/>
      <protection hidden="1"/>
    </xf>
    <xf numFmtId="0" fontId="6" fillId="0" borderId="60" xfId="6" applyFont="1" applyBorder="1" applyAlignment="1" applyProtection="1">
      <alignment horizontal="left"/>
      <protection hidden="1"/>
    </xf>
    <xf numFmtId="0" fontId="6" fillId="0" borderId="61" xfId="6" applyFont="1" applyBorder="1" applyAlignment="1" applyProtection="1">
      <alignment horizontal="left"/>
      <protection hidden="1"/>
    </xf>
    <xf numFmtId="0" fontId="1" fillId="0" borderId="62" xfId="6" applyBorder="1"/>
    <xf numFmtId="0" fontId="1" fillId="0" borderId="7" xfId="6" applyBorder="1"/>
    <xf numFmtId="0" fontId="1" fillId="0" borderId="63" xfId="6" applyBorder="1"/>
    <xf numFmtId="0" fontId="6" fillId="0" borderId="44" xfId="6" applyFont="1" applyBorder="1" applyAlignment="1" applyProtection="1">
      <alignment horizontal="left"/>
      <protection hidden="1"/>
    </xf>
    <xf numFmtId="0" fontId="6" fillId="0" borderId="64" xfId="6" applyFont="1" applyBorder="1" applyAlignment="1" applyProtection="1">
      <alignment horizontal="left"/>
      <protection hidden="1"/>
    </xf>
    <xf numFmtId="0" fontId="6" fillId="0" borderId="65" xfId="6" applyFont="1" applyBorder="1" applyAlignment="1" applyProtection="1">
      <alignment horizontal="left"/>
      <protection hidden="1"/>
    </xf>
    <xf numFmtId="0" fontId="1" fillId="0" borderId="0" xfId="6"/>
    <xf numFmtId="0" fontId="12" fillId="0" borderId="0" xfId="0" applyFont="1" applyAlignment="1">
      <alignment vertical="top"/>
    </xf>
    <xf numFmtId="0" fontId="15" fillId="0" borderId="0" xfId="0" applyFont="1"/>
    <xf numFmtId="0" fontId="21" fillId="0" borderId="0" xfId="0" applyFont="1"/>
    <xf numFmtId="0" fontId="22" fillId="0" borderId="0" xfId="0" applyFont="1"/>
    <xf numFmtId="0" fontId="5" fillId="0" borderId="0" xfId="0" applyFont="1"/>
    <xf numFmtId="0" fontId="23" fillId="0" borderId="0" xfId="0" applyFont="1"/>
    <xf numFmtId="0" fontId="15" fillId="0" borderId="0" xfId="0" applyFont="1" applyAlignment="1">
      <alignment vertical="top"/>
    </xf>
    <xf numFmtId="166" fontId="8" fillId="0" borderId="0" xfId="1" applyNumberFormat="1" applyFont="1" applyFill="1" applyAlignment="1" applyProtection="1">
      <alignment horizontal="center" vertical="top"/>
    </xf>
    <xf numFmtId="0" fontId="6" fillId="0" borderId="0" xfId="0" applyFont="1" applyAlignment="1">
      <alignment vertical="top"/>
    </xf>
    <xf numFmtId="166" fontId="8" fillId="0" borderId="0" xfId="1" applyNumberFormat="1" applyFont="1" applyAlignment="1" applyProtection="1">
      <alignment horizontal="center" vertical="top"/>
    </xf>
    <xf numFmtId="166" fontId="8" fillId="0" borderId="0" xfId="7" applyNumberFormat="1" applyFont="1" applyAlignment="1" applyProtection="1">
      <alignment horizontal="center" vertical="top"/>
    </xf>
    <xf numFmtId="0" fontId="16" fillId="0" borderId="0" xfId="0" applyFont="1" applyAlignment="1">
      <alignment horizontal="left"/>
    </xf>
    <xf numFmtId="172" fontId="6" fillId="0" borderId="0" xfId="0" applyNumberFormat="1" applyFont="1" applyProtection="1">
      <protection hidden="1"/>
    </xf>
    <xf numFmtId="6" fontId="6" fillId="0" borderId="0" xfId="0" applyNumberFormat="1" applyFont="1" applyProtection="1">
      <protection hidden="1"/>
    </xf>
    <xf numFmtId="172" fontId="6" fillId="0" borderId="0" xfId="0" applyNumberFormat="1" applyFont="1" applyAlignment="1" applyProtection="1">
      <alignment horizontal="right"/>
      <protection hidden="1"/>
    </xf>
    <xf numFmtId="0" fontId="6" fillId="8" borderId="1" xfId="0" applyFont="1" applyFill="1" applyBorder="1" applyAlignment="1" applyProtection="1">
      <alignment horizontal="center" vertical="center"/>
      <protection hidden="1"/>
    </xf>
    <xf numFmtId="0" fontId="6" fillId="0" borderId="0" xfId="0" applyFont="1" applyAlignment="1">
      <alignment horizontal="center" vertical="center"/>
    </xf>
    <xf numFmtId="0" fontId="0" fillId="0" borderId="0" xfId="0" applyAlignment="1" applyProtection="1">
      <alignment horizontal="center" vertical="center"/>
      <protection hidden="1"/>
    </xf>
    <xf numFmtId="0" fontId="8" fillId="8" borderId="20" xfId="0" applyFont="1" applyFill="1" applyBorder="1" applyAlignment="1" applyProtection="1">
      <alignment horizontal="center" vertical="center" wrapText="1"/>
      <protection hidden="1"/>
    </xf>
    <xf numFmtId="0" fontId="8" fillId="8" borderId="54"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8" fillId="8" borderId="66" xfId="0" applyFont="1" applyFill="1" applyBorder="1" applyAlignment="1" applyProtection="1">
      <alignment horizontal="center" vertical="center" wrapText="1"/>
      <protection hidden="1"/>
    </xf>
    <xf numFmtId="14" fontId="8" fillId="8" borderId="22" xfId="0" applyNumberFormat="1" applyFont="1" applyFill="1" applyBorder="1" applyAlignment="1" applyProtection="1">
      <alignment horizontal="center" vertical="center" wrapText="1"/>
      <protection hidden="1"/>
    </xf>
    <xf numFmtId="0" fontId="6" fillId="0" borderId="4"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6" fillId="0" borderId="5" xfId="0" applyFont="1" applyBorder="1" applyProtection="1">
      <protection hidden="1"/>
    </xf>
    <xf numFmtId="43" fontId="8" fillId="8" borderId="62" xfId="7" applyFont="1" applyFill="1" applyBorder="1" applyAlignment="1" applyProtection="1">
      <alignment horizontal="center" wrapText="1"/>
      <protection hidden="1"/>
    </xf>
    <xf numFmtId="173" fontId="8" fillId="8" borderId="6" xfId="7" applyNumberFormat="1" applyFont="1" applyFill="1" applyBorder="1" applyAlignment="1" applyProtection="1">
      <alignment horizontal="center"/>
    </xf>
    <xf numFmtId="173" fontId="8" fillId="8" borderId="7" xfId="7" applyNumberFormat="1" applyFont="1" applyFill="1" applyBorder="1" applyAlignment="1" applyProtection="1">
      <alignment horizontal="center"/>
    </xf>
    <xf numFmtId="173" fontId="8" fillId="8" borderId="8" xfId="7" applyNumberFormat="1" applyFont="1" applyFill="1" applyBorder="1" applyAlignment="1" applyProtection="1">
      <alignment horizontal="center"/>
    </xf>
    <xf numFmtId="173" fontId="8" fillId="8" borderId="63" xfId="7" applyNumberFormat="1" applyFont="1" applyFill="1" applyBorder="1" applyAlignment="1" applyProtection="1">
      <alignment horizontal="center"/>
    </xf>
    <xf numFmtId="0" fontId="0" fillId="0" borderId="4" xfId="0" applyBorder="1" applyProtection="1">
      <protection hidden="1"/>
    </xf>
    <xf numFmtId="173" fontId="6" fillId="0" borderId="12" xfId="7" applyNumberFormat="1" applyFont="1" applyBorder="1" applyProtection="1">
      <protection hidden="1"/>
    </xf>
    <xf numFmtId="173" fontId="6" fillId="0" borderId="0" xfId="7" applyNumberFormat="1" applyFont="1" applyBorder="1" applyProtection="1">
      <protection hidden="1"/>
    </xf>
    <xf numFmtId="173" fontId="6" fillId="0" borderId="13" xfId="7" applyNumberFormat="1" applyFont="1" applyBorder="1" applyProtection="1">
      <protection hidden="1"/>
    </xf>
    <xf numFmtId="173" fontId="6" fillId="0" borderId="5" xfId="7" applyNumberFormat="1" applyFont="1" applyBorder="1" applyProtection="1">
      <protection hidden="1"/>
    </xf>
    <xf numFmtId="49" fontId="8" fillId="0" borderId="4" xfId="0" applyNumberFormat="1" applyFont="1" applyBorder="1" applyProtection="1">
      <protection hidden="1"/>
    </xf>
    <xf numFmtId="173" fontId="6" fillId="0" borderId="12" xfId="7" applyNumberFormat="1" applyFont="1" applyBorder="1" applyProtection="1"/>
    <xf numFmtId="173" fontId="6" fillId="0" borderId="0" xfId="7" applyNumberFormat="1" applyFont="1" applyBorder="1" applyProtection="1"/>
    <xf numFmtId="173" fontId="6" fillId="0" borderId="13" xfId="7" applyNumberFormat="1" applyFont="1" applyBorder="1" applyProtection="1"/>
    <xf numFmtId="173" fontId="6" fillId="0" borderId="5" xfId="7" applyNumberFormat="1" applyFont="1" applyBorder="1" applyProtection="1"/>
    <xf numFmtId="49" fontId="6" fillId="0" borderId="4" xfId="0" applyNumberFormat="1" applyFont="1" applyBorder="1" applyAlignment="1" applyProtection="1">
      <alignment horizontal="left" indent="1"/>
      <protection hidden="1"/>
    </xf>
    <xf numFmtId="168" fontId="6" fillId="0" borderId="12" xfId="7" applyNumberFormat="1" applyFont="1" applyBorder="1" applyProtection="1"/>
    <xf numFmtId="168" fontId="6" fillId="0" borderId="0" xfId="7" applyNumberFormat="1" applyFont="1" applyBorder="1" applyProtection="1"/>
    <xf numFmtId="168" fontId="6" fillId="0" borderId="13" xfId="7" applyNumberFormat="1" applyFont="1" applyBorder="1" applyProtection="1"/>
    <xf numFmtId="168" fontId="6" fillId="0" borderId="5" xfId="7" applyNumberFormat="1" applyFont="1" applyBorder="1" applyProtection="1"/>
    <xf numFmtId="173" fontId="6" fillId="0" borderId="17" xfId="7" applyNumberFormat="1" applyFont="1" applyBorder="1" applyProtection="1"/>
    <xf numFmtId="0" fontId="8" fillId="8" borderId="62" xfId="0" applyFont="1" applyFill="1" applyBorder="1" applyAlignment="1" applyProtection="1">
      <alignment horizontal="left" wrapText="1" indent="2"/>
      <protection hidden="1"/>
    </xf>
    <xf numFmtId="168" fontId="8" fillId="8" borderId="6" xfId="7" applyNumberFormat="1" applyFont="1" applyFill="1" applyBorder="1" applyAlignment="1" applyProtection="1">
      <alignment horizontal="right"/>
    </xf>
    <xf numFmtId="168" fontId="8" fillId="8" borderId="7" xfId="7" applyNumberFormat="1" applyFont="1" applyFill="1" applyBorder="1" applyAlignment="1" applyProtection="1">
      <alignment horizontal="right"/>
    </xf>
    <xf numFmtId="168" fontId="8" fillId="8" borderId="8" xfId="7" applyNumberFormat="1" applyFont="1" applyFill="1" applyBorder="1" applyAlignment="1" applyProtection="1">
      <alignment horizontal="right"/>
    </xf>
    <xf numFmtId="168" fontId="8" fillId="8" borderId="63" xfId="7" applyNumberFormat="1" applyFont="1" applyFill="1" applyBorder="1" applyAlignment="1" applyProtection="1">
      <alignment horizontal="right"/>
    </xf>
    <xf numFmtId="49" fontId="6" fillId="0" borderId="4" xfId="0" applyNumberFormat="1" applyFont="1" applyBorder="1" applyProtection="1">
      <protection hidden="1"/>
    </xf>
    <xf numFmtId="0" fontId="6" fillId="0" borderId="4" xfId="0" applyFont="1" applyBorder="1" applyAlignment="1" applyProtection="1">
      <alignment horizontal="left" indent="2"/>
      <protection hidden="1"/>
    </xf>
    <xf numFmtId="168" fontId="6" fillId="0" borderId="12" xfId="0" applyNumberFormat="1" applyFont="1" applyBorder="1"/>
    <xf numFmtId="168" fontId="6" fillId="0" borderId="0" xfId="0" applyNumberFormat="1" applyFont="1"/>
    <xf numFmtId="168" fontId="6" fillId="0" borderId="13" xfId="0" applyNumberFormat="1" applyFont="1" applyBorder="1"/>
    <xf numFmtId="168" fontId="6" fillId="0" borderId="5" xfId="0" applyNumberFormat="1" applyFont="1" applyBorder="1"/>
    <xf numFmtId="169" fontId="6" fillId="0" borderId="12" xfId="0" applyNumberFormat="1" applyFont="1" applyBorder="1"/>
    <xf numFmtId="169" fontId="6" fillId="0" borderId="0" xfId="0" applyNumberFormat="1" applyFont="1"/>
    <xf numFmtId="169" fontId="6" fillId="0" borderId="13" xfId="0" applyNumberFormat="1" applyFont="1" applyBorder="1"/>
    <xf numFmtId="169" fontId="6" fillId="0" borderId="5" xfId="0" applyNumberFormat="1" applyFont="1" applyBorder="1"/>
    <xf numFmtId="0" fontId="8" fillId="0" borderId="4" xfId="0" applyFont="1" applyBorder="1" applyAlignment="1" applyProtection="1">
      <alignment horizontal="left"/>
      <protection hidden="1"/>
    </xf>
    <xf numFmtId="0" fontId="8" fillId="8" borderId="62" xfId="0" applyFont="1" applyFill="1" applyBorder="1" applyAlignment="1" applyProtection="1">
      <alignment horizontal="left" wrapText="1" indent="3"/>
      <protection hidden="1"/>
    </xf>
    <xf numFmtId="173" fontId="0" fillId="0" borderId="12" xfId="7" applyNumberFormat="1" applyFont="1" applyBorder="1" applyProtection="1"/>
    <xf numFmtId="173" fontId="0" fillId="0" borderId="0" xfId="7" applyNumberFormat="1" applyFont="1" applyBorder="1" applyProtection="1"/>
    <xf numFmtId="173" fontId="0" fillId="0" borderId="13" xfId="7" applyNumberFormat="1" applyFont="1" applyBorder="1" applyProtection="1"/>
    <xf numFmtId="173" fontId="0" fillId="0" borderId="5" xfId="7" applyNumberFormat="1" applyFont="1" applyBorder="1" applyProtection="1"/>
    <xf numFmtId="0" fontId="8" fillId="8" borderId="67" xfId="0" applyFont="1" applyFill="1" applyBorder="1" applyAlignment="1" applyProtection="1">
      <alignment horizontal="left" vertical="center" wrapText="1" indent="2"/>
      <protection hidden="1"/>
    </xf>
    <xf numFmtId="168" fontId="8" fillId="8" borderId="68" xfId="7" applyNumberFormat="1" applyFont="1" applyFill="1" applyBorder="1" applyAlignment="1" applyProtection="1">
      <alignment horizontal="right"/>
    </xf>
    <xf numFmtId="168" fontId="8" fillId="8" borderId="69" xfId="7" applyNumberFormat="1" applyFont="1" applyFill="1" applyBorder="1" applyAlignment="1" applyProtection="1">
      <alignment horizontal="right"/>
    </xf>
    <xf numFmtId="172" fontId="0" fillId="0" borderId="0" xfId="0" applyNumberFormat="1" applyProtection="1">
      <protection hidden="1"/>
    </xf>
    <xf numFmtId="0" fontId="8" fillId="8" borderId="70" xfId="0" applyFont="1" applyFill="1" applyBorder="1" applyAlignment="1" applyProtection="1">
      <alignment horizontal="center" wrapText="1"/>
      <protection hidden="1"/>
    </xf>
    <xf numFmtId="0" fontId="8" fillId="8" borderId="71" xfId="0" applyFont="1" applyFill="1" applyBorder="1" applyAlignment="1" applyProtection="1">
      <alignment horizontal="center" wrapText="1"/>
      <protection hidden="1"/>
    </xf>
    <xf numFmtId="0" fontId="8" fillId="8" borderId="72" xfId="0" applyFont="1" applyFill="1" applyBorder="1" applyAlignment="1" applyProtection="1">
      <alignment horizontal="center" wrapText="1"/>
      <protection hidden="1"/>
    </xf>
    <xf numFmtId="14" fontId="8" fillId="8" borderId="73" xfId="0" applyNumberFormat="1" applyFont="1" applyFill="1" applyBorder="1" applyAlignment="1" applyProtection="1">
      <alignment horizontal="center" wrapText="1"/>
      <protection hidden="1"/>
    </xf>
    <xf numFmtId="174" fontId="6" fillId="0" borderId="1" xfId="8" applyNumberFormat="1" applyFont="1" applyBorder="1" applyProtection="1">
      <protection hidden="1"/>
    </xf>
    <xf numFmtId="172" fontId="6" fillId="0" borderId="26" xfId="8" applyNumberFormat="1" applyFont="1" applyBorder="1" applyProtection="1"/>
    <xf numFmtId="172" fontId="6" fillId="0" borderId="74" xfId="8" applyNumberFormat="1" applyFont="1" applyBorder="1" applyProtection="1"/>
    <xf numFmtId="174" fontId="6" fillId="0" borderId="4" xfId="8" applyNumberFormat="1" applyFont="1" applyBorder="1" applyProtection="1">
      <protection hidden="1"/>
    </xf>
    <xf numFmtId="175" fontId="6" fillId="0" borderId="12" xfId="8" applyNumberFormat="1" applyFont="1" applyBorder="1" applyProtection="1"/>
    <xf numFmtId="175" fontId="6" fillId="0" borderId="75" xfId="8" applyNumberFormat="1" applyFont="1" applyBorder="1" applyProtection="1"/>
    <xf numFmtId="174" fontId="6" fillId="0" borderId="9" xfId="8" applyNumberFormat="1" applyFont="1" applyBorder="1" applyProtection="1">
      <protection hidden="1"/>
    </xf>
    <xf numFmtId="175" fontId="6" fillId="0" borderId="76" xfId="8" applyNumberFormat="1" applyFont="1" applyBorder="1" applyProtection="1"/>
    <xf numFmtId="175" fontId="6" fillId="0" borderId="77" xfId="8" applyNumberFormat="1" applyFont="1" applyBorder="1" applyProtection="1"/>
    <xf numFmtId="174" fontId="6" fillId="0" borderId="0" xfId="8" applyNumberFormat="1" applyFont="1" applyBorder="1" applyProtection="1">
      <protection hidden="1"/>
    </xf>
    <xf numFmtId="175" fontId="6" fillId="0" borderId="0" xfId="8" applyNumberFormat="1" applyFont="1" applyBorder="1" applyProtection="1"/>
    <xf numFmtId="0" fontId="6" fillId="0" borderId="0" xfId="0" applyFont="1" applyAlignment="1" applyProtection="1">
      <alignment horizontal="right"/>
      <protection hidden="1"/>
    </xf>
    <xf numFmtId="14" fontId="6" fillId="0" borderId="14" xfId="0" applyNumberFormat="1" applyFont="1" applyBorder="1" applyAlignment="1" applyProtection="1">
      <alignment horizontal="center"/>
      <protection hidden="1"/>
    </xf>
    <xf numFmtId="14" fontId="6" fillId="0" borderId="15" xfId="0" applyNumberFormat="1" applyFont="1" applyBorder="1" applyAlignment="1" applyProtection="1">
      <alignment horizontal="center"/>
      <protection hidden="1"/>
    </xf>
    <xf numFmtId="14" fontId="6" fillId="0" borderId="78" xfId="0" applyNumberFormat="1" applyFont="1" applyBorder="1" applyAlignment="1" applyProtection="1">
      <alignment horizontal="center"/>
      <protection hidden="1"/>
    </xf>
    <xf numFmtId="14" fontId="6" fillId="0" borderId="17" xfId="0" applyNumberFormat="1" applyFont="1" applyBorder="1" applyAlignment="1" applyProtection="1">
      <alignment horizontal="center"/>
      <protection hidden="1"/>
    </xf>
    <xf numFmtId="14" fontId="6" fillId="0" borderId="18" xfId="0" applyNumberFormat="1" applyFont="1" applyBorder="1" applyAlignment="1" applyProtection="1">
      <alignment horizontal="center"/>
      <protection hidden="1"/>
    </xf>
    <xf numFmtId="14" fontId="6" fillId="0" borderId="79" xfId="0" applyNumberFormat="1" applyFont="1" applyBorder="1" applyAlignment="1" applyProtection="1">
      <alignment horizontal="center"/>
      <protection hidden="1"/>
    </xf>
    <xf numFmtId="169" fontId="0" fillId="0" borderId="0" xfId="0" applyNumberFormat="1"/>
    <xf numFmtId="168" fontId="6" fillId="0" borderId="0" xfId="0" applyNumberFormat="1" applyFont="1" applyAlignment="1" applyProtection="1">
      <alignment horizontal="right"/>
      <protection hidden="1"/>
    </xf>
    <xf numFmtId="0" fontId="6" fillId="0" borderId="0" xfId="0" applyFont="1" applyAlignment="1">
      <alignment vertical="center"/>
    </xf>
    <xf numFmtId="0" fontId="0" fillId="0" borderId="0" xfId="0" applyAlignment="1">
      <alignment vertical="center"/>
    </xf>
    <xf numFmtId="0" fontId="8" fillId="8" borderId="1"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169" fontId="8" fillId="8" borderId="2" xfId="0" applyNumberFormat="1" applyFont="1" applyFill="1" applyBorder="1" applyAlignment="1" applyProtection="1">
      <alignment horizontal="center" vertical="center" wrapText="1"/>
      <protection hidden="1"/>
    </xf>
    <xf numFmtId="168" fontId="8" fillId="8" borderId="2" xfId="0" applyNumberFormat="1" applyFont="1" applyFill="1" applyBorder="1" applyAlignment="1" applyProtection="1">
      <alignment horizontal="center" vertical="center" wrapText="1"/>
      <protection hidden="1"/>
    </xf>
    <xf numFmtId="169" fontId="8" fillId="8" borderId="3" xfId="0" applyNumberFormat="1" applyFont="1" applyFill="1" applyBorder="1" applyAlignment="1" applyProtection="1">
      <alignment horizontal="center" vertical="center" wrapText="1"/>
      <protection hidden="1"/>
    </xf>
    <xf numFmtId="0" fontId="8" fillId="8" borderId="80" xfId="0" applyFont="1" applyFill="1" applyBorder="1" applyAlignment="1" applyProtection="1">
      <alignment horizontal="center" vertical="center" wrapText="1"/>
      <protection hidden="1"/>
    </xf>
    <xf numFmtId="168" fontId="8" fillId="8" borderId="3" xfId="0" applyNumberFormat="1" applyFont="1" applyFill="1" applyBorder="1" applyAlignment="1" applyProtection="1">
      <alignment horizontal="center" vertical="center" wrapText="1"/>
      <protection hidden="1"/>
    </xf>
    <xf numFmtId="0" fontId="6" fillId="0" borderId="1" xfId="0" quotePrefix="1" applyFont="1" applyBorder="1" applyAlignment="1">
      <alignment horizontal="left"/>
    </xf>
    <xf numFmtId="0" fontId="0" fillId="0" borderId="2" xfId="0" applyBorder="1"/>
    <xf numFmtId="0" fontId="0" fillId="0" borderId="3" xfId="0" applyBorder="1"/>
    <xf numFmtId="169" fontId="0" fillId="0" borderId="2" xfId="0" applyNumberFormat="1" applyBorder="1"/>
    <xf numFmtId="168" fontId="0" fillId="0" borderId="2" xfId="0" applyNumberFormat="1" applyBorder="1"/>
    <xf numFmtId="43" fontId="0" fillId="0" borderId="3" xfId="1" applyFont="1" applyBorder="1"/>
    <xf numFmtId="171" fontId="6" fillId="0" borderId="80" xfId="1" applyNumberFormat="1" applyFont="1" applyBorder="1" applyAlignment="1">
      <alignment horizontal="right"/>
    </xf>
    <xf numFmtId="168" fontId="6" fillId="0" borderId="3" xfId="0" applyNumberFormat="1" applyFont="1" applyBorder="1"/>
    <xf numFmtId="0" fontId="0" fillId="0" borderId="4" xfId="0" applyBorder="1" applyAlignment="1">
      <alignment horizontal="left"/>
    </xf>
    <xf numFmtId="0" fontId="0" fillId="0" borderId="5" xfId="0" applyBorder="1"/>
    <xf numFmtId="43" fontId="0" fillId="0" borderId="5" xfId="1" applyFont="1" applyBorder="1"/>
    <xf numFmtId="171" fontId="6" fillId="0" borderId="81" xfId="1" applyNumberFormat="1" applyFont="1" applyBorder="1" applyAlignment="1">
      <alignment horizontal="right"/>
    </xf>
    <xf numFmtId="0" fontId="0" fillId="0" borderId="9" xfId="0" applyBorder="1" applyAlignment="1">
      <alignment horizontal="left"/>
    </xf>
    <xf numFmtId="0" fontId="0" fillId="0" borderId="10" xfId="0" applyBorder="1"/>
    <xf numFmtId="0" fontId="0" fillId="0" borderId="11" xfId="0" applyBorder="1"/>
    <xf numFmtId="169" fontId="0" fillId="0" borderId="10" xfId="0" applyNumberFormat="1" applyBorder="1"/>
    <xf numFmtId="168" fontId="0" fillId="0" borderId="10" xfId="0" applyNumberFormat="1" applyBorder="1"/>
    <xf numFmtId="43" fontId="0" fillId="0" borderId="11" xfId="1" applyFont="1" applyBorder="1"/>
    <xf numFmtId="171" fontId="6" fillId="0" borderId="82" xfId="1" applyNumberFormat="1" applyFont="1" applyBorder="1" applyAlignment="1">
      <alignment horizontal="right"/>
    </xf>
    <xf numFmtId="168" fontId="6" fillId="0" borderId="11" xfId="0" applyNumberFormat="1" applyFont="1" applyBorder="1"/>
    <xf numFmtId="0" fontId="8" fillId="8" borderId="27" xfId="0" applyFont="1" applyFill="1" applyBorder="1"/>
    <xf numFmtId="0" fontId="8" fillId="0" borderId="21" xfId="0" applyFont="1" applyBorder="1"/>
    <xf numFmtId="0" fontId="8" fillId="8" borderId="20" xfId="0" applyFont="1" applyFill="1" applyBorder="1"/>
    <xf numFmtId="169" fontId="8" fillId="0" borderId="20" xfId="0" applyNumberFormat="1" applyFont="1" applyBorder="1"/>
    <xf numFmtId="168" fontId="8" fillId="0" borderId="21" xfId="0" applyNumberFormat="1" applyFont="1" applyBorder="1"/>
    <xf numFmtId="43" fontId="8" fillId="0" borderId="22" xfId="1" applyFont="1" applyBorder="1"/>
    <xf numFmtId="171" fontId="8" fillId="0" borderId="21" xfId="0" applyNumberFormat="1" applyFont="1" applyBorder="1"/>
    <xf numFmtId="168" fontId="8" fillId="0" borderId="55" xfId="0" applyNumberFormat="1" applyFont="1" applyBorder="1"/>
    <xf numFmtId="0" fontId="8" fillId="0" borderId="0" xfId="0" applyFont="1" applyAlignment="1" applyProtection="1">
      <alignment horizontal="justify" vertical="center" wrapText="1"/>
      <protection hidden="1"/>
    </xf>
    <xf numFmtId="0" fontId="8" fillId="0" borderId="0" xfId="0" applyFont="1" applyAlignment="1" applyProtection="1">
      <alignment horizontal="justify" wrapText="1"/>
      <protection hidden="1"/>
    </xf>
    <xf numFmtId="0" fontId="6" fillId="6" borderId="10" xfId="0" applyFont="1" applyFill="1" applyBorder="1" applyAlignment="1" applyProtection="1">
      <alignment horizontal="center"/>
      <protection locked="0"/>
    </xf>
    <xf numFmtId="0" fontId="8" fillId="6" borderId="10" xfId="0" applyFont="1" applyFill="1" applyBorder="1" applyAlignment="1" applyProtection="1">
      <alignment horizontal="center"/>
      <protection locked="0" hidden="1"/>
    </xf>
    <xf numFmtId="0" fontId="8" fillId="0" borderId="10" xfId="0" applyFont="1" applyBorder="1" applyAlignment="1" applyProtection="1">
      <alignment horizontal="center"/>
      <protection locked="0"/>
    </xf>
    <xf numFmtId="0" fontId="6" fillId="6" borderId="28" xfId="0" applyFont="1" applyFill="1" applyBorder="1" applyAlignment="1" applyProtection="1">
      <alignment horizontal="center" wrapText="1"/>
      <protection locked="0"/>
    </xf>
    <xf numFmtId="0" fontId="6" fillId="6" borderId="29" xfId="0" applyFont="1" applyFill="1" applyBorder="1" applyAlignment="1" applyProtection="1">
      <alignment horizontal="center" wrapText="1"/>
      <protection locked="0"/>
    </xf>
    <xf numFmtId="0" fontId="6" fillId="6" borderId="30" xfId="0" applyFont="1" applyFill="1" applyBorder="1" applyAlignment="1" applyProtection="1">
      <alignment horizontal="center" wrapText="1"/>
      <protection locked="0"/>
    </xf>
    <xf numFmtId="0" fontId="6" fillId="0" borderId="18" xfId="0" applyFont="1" applyBorder="1" applyAlignment="1">
      <alignment horizontal="left" wrapText="1"/>
    </xf>
    <xf numFmtId="0" fontId="6" fillId="8" borderId="14" xfId="0" applyFont="1" applyFill="1" applyBorder="1" applyAlignment="1" applyProtection="1">
      <alignment horizontal="left" vertical="top" wrapText="1"/>
      <protection locked="0"/>
    </xf>
    <xf numFmtId="0" fontId="6" fillId="8" borderId="15" xfId="0" applyFont="1" applyFill="1" applyBorder="1" applyAlignment="1" applyProtection="1">
      <alignment horizontal="left" vertical="top" wrapText="1"/>
      <protection locked="0"/>
    </xf>
    <xf numFmtId="0" fontId="6" fillId="8" borderId="16" xfId="0" applyFont="1" applyFill="1" applyBorder="1" applyAlignment="1" applyProtection="1">
      <alignment horizontal="left" vertical="top" wrapText="1"/>
      <protection locked="0"/>
    </xf>
    <xf numFmtId="0" fontId="6" fillId="8" borderId="12" xfId="0" applyFont="1" applyFill="1" applyBorder="1" applyAlignment="1" applyProtection="1">
      <alignment horizontal="left" vertical="top" wrapText="1"/>
      <protection locked="0"/>
    </xf>
    <xf numFmtId="0" fontId="6" fillId="8" borderId="0" xfId="0" applyFont="1" applyFill="1" applyAlignment="1" applyProtection="1">
      <alignment horizontal="left" vertical="top" wrapText="1"/>
      <protection locked="0"/>
    </xf>
    <xf numFmtId="0" fontId="6" fillId="8" borderId="13" xfId="0" applyFont="1" applyFill="1" applyBorder="1" applyAlignment="1" applyProtection="1">
      <alignment horizontal="left" vertical="top" wrapText="1"/>
      <protection locked="0"/>
    </xf>
    <xf numFmtId="0" fontId="6" fillId="8" borderId="17" xfId="0" applyFont="1" applyFill="1" applyBorder="1" applyAlignment="1" applyProtection="1">
      <alignment horizontal="left" vertical="top" wrapText="1"/>
      <protection locked="0"/>
    </xf>
    <xf numFmtId="0" fontId="6" fillId="8" borderId="18" xfId="0" applyFont="1" applyFill="1" applyBorder="1" applyAlignment="1" applyProtection="1">
      <alignment horizontal="left" vertical="top" wrapText="1"/>
      <protection locked="0"/>
    </xf>
    <xf numFmtId="0" fontId="6" fillId="8" borderId="19" xfId="0" applyFont="1" applyFill="1" applyBorder="1" applyAlignment="1" applyProtection="1">
      <alignment horizontal="left" vertical="top" wrapText="1"/>
      <protection locked="0"/>
    </xf>
    <xf numFmtId="0" fontId="6" fillId="0" borderId="0" xfId="0" applyFont="1" applyAlignment="1">
      <alignment horizontal="left" vertical="top" wrapText="1"/>
    </xf>
    <xf numFmtId="0" fontId="6" fillId="0" borderId="18" xfId="0" applyFont="1" applyBorder="1" applyAlignment="1">
      <alignment horizontal="left"/>
    </xf>
    <xf numFmtId="0" fontId="6" fillId="6" borderId="1"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4" fontId="8" fillId="8" borderId="26" xfId="0" applyNumberFormat="1"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8" borderId="3" xfId="0" applyFont="1" applyFill="1" applyBorder="1" applyAlignment="1" applyProtection="1">
      <alignment horizontal="center" vertical="center"/>
      <protection hidden="1"/>
    </xf>
  </cellXfs>
  <cellStyles count="9">
    <cellStyle name="Comma" xfId="1" builtinId="3"/>
    <cellStyle name="Comma 2 22 2" xfId="7" xr:uid="{333729C5-F58C-45AD-9B9A-EFE5CA527059}"/>
    <cellStyle name="Hyperlink" xfId="5" builtinId="8"/>
    <cellStyle name="Normal" xfId="0" builtinId="0"/>
    <cellStyle name="Normal 4" xfId="2" xr:uid="{7459AD85-565B-4755-A743-01CCBB6D4C85}"/>
    <cellStyle name="Normal 5 2" xfId="4" xr:uid="{61EF27F4-00D4-4B5D-A09A-B37585A2A0F9}"/>
    <cellStyle name="Normal 6" xfId="6" xr:uid="{0567A91C-4C1F-4B4C-8CB7-7E964BB58ACE}"/>
    <cellStyle name="Normal 9 2" xfId="3" xr:uid="{8DDC4D19-456D-46C8-B87C-899A67F3649A}"/>
    <cellStyle name="Percent 2" xfId="8" xr:uid="{63E361D7-BA79-40F3-822D-AB9E573DA070}"/>
  </cellStyles>
  <dxfs count="50">
    <dxf>
      <font>
        <b/>
        <i val="0"/>
        <color rgb="FFFF0000"/>
      </font>
    </dxf>
    <dxf>
      <font>
        <b/>
        <i val="0"/>
        <color rgb="FFFF0000"/>
      </font>
    </dxf>
    <dxf>
      <font>
        <b/>
        <i val="0"/>
        <color rgb="FFFF0000"/>
      </font>
      <fill>
        <patternFill patternType="none">
          <bgColor auto="1"/>
        </patternFill>
      </fill>
      <border>
        <left/>
        <right/>
        <top/>
        <bottom/>
      </border>
    </dxf>
    <dxf>
      <font>
        <b/>
        <i val="0"/>
        <color theme="0"/>
      </font>
      <fill>
        <patternFill>
          <bgColor rgb="FFA52040"/>
        </patternFill>
      </fill>
    </dxf>
    <dxf>
      <font>
        <color rgb="FFFF0000"/>
      </font>
    </dxf>
    <dxf>
      <font>
        <b val="0"/>
        <i val="0"/>
        <strike val="0"/>
        <condense val="0"/>
        <extend val="0"/>
        <outline val="0"/>
        <shadow val="0"/>
        <u val="none"/>
        <vertAlign val="baseline"/>
        <sz val="10"/>
        <color rgb="FF0000FF"/>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rgb="FF0000FF"/>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rgb="FF0000FF"/>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rgb="FF0000FF"/>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family val="2"/>
        <scheme val="none"/>
      </font>
    </dxf>
    <dxf>
      <font>
        <b val="0"/>
        <i val="0"/>
        <strike val="0"/>
        <condense val="0"/>
        <extend val="0"/>
        <outline val="0"/>
        <shadow val="0"/>
        <u val="none"/>
        <vertAlign val="baseline"/>
        <sz val="10"/>
        <color rgb="FF0000FF"/>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FF"/>
        <name val="Arial"/>
        <family val="2"/>
        <scheme val="none"/>
      </font>
    </dxf>
    <dxf>
      <font>
        <b/>
        <i val="0"/>
        <strike val="0"/>
        <condense val="0"/>
        <extend val="0"/>
        <outline val="0"/>
        <shadow val="0"/>
        <u val="none"/>
        <vertAlign val="baseline"/>
        <sz val="10"/>
        <color theme="0"/>
        <name val="Arial"/>
        <family val="2"/>
        <scheme val="none"/>
      </font>
      <fill>
        <patternFill patternType="solid">
          <fgColor theme="8"/>
          <bgColor theme="8"/>
        </patternFill>
      </fill>
    </dxf>
    <dxf>
      <font>
        <b val="0"/>
        <i val="0"/>
        <strike val="0"/>
        <condense val="0"/>
        <extend val="0"/>
        <outline val="0"/>
        <shadow val="0"/>
        <u val="none"/>
        <vertAlign val="baseline"/>
        <sz val="10"/>
        <color rgb="FF0000FF"/>
        <name val="Arial"/>
        <family val="2"/>
        <scheme val="none"/>
      </font>
    </dxf>
    <dxf>
      <font>
        <b val="0"/>
        <i val="0"/>
        <strike val="0"/>
        <condense val="0"/>
        <extend val="0"/>
        <outline val="0"/>
        <shadow val="0"/>
        <u val="none"/>
        <vertAlign val="baseline"/>
        <sz val="10"/>
        <color rgb="FF0000FF"/>
        <name val="Arial"/>
        <family val="2"/>
        <scheme val="none"/>
      </font>
    </dxf>
    <dxf>
      <font>
        <b val="0"/>
        <i val="0"/>
        <strike val="0"/>
        <condense val="0"/>
        <extend val="0"/>
        <outline val="0"/>
        <shadow val="0"/>
        <u val="none"/>
        <vertAlign val="baseline"/>
        <sz val="10"/>
        <color rgb="FF0000FF"/>
        <name val="Arial"/>
        <family val="2"/>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FF"/>
        <name val="Arial"/>
        <family val="2"/>
        <scheme val="none"/>
      </font>
    </dxf>
    <dxf>
      <font>
        <b/>
        <i val="0"/>
        <strike val="0"/>
        <condense val="0"/>
        <extend val="0"/>
        <outline val="0"/>
        <shadow val="0"/>
        <u val="none"/>
        <vertAlign val="baseline"/>
        <sz val="10"/>
        <color theme="0"/>
        <name val="Arial"/>
        <family val="2"/>
        <scheme val="none"/>
      </font>
      <fill>
        <patternFill patternType="solid">
          <fgColor theme="8"/>
          <bgColor theme="8"/>
        </patternFill>
      </fill>
    </dxf>
    <dxf>
      <font>
        <b val="0"/>
        <i val="0"/>
        <strike val="0"/>
        <condense val="0"/>
        <extend val="0"/>
        <outline val="0"/>
        <shadow val="0"/>
        <u val="none"/>
        <vertAlign val="baseline"/>
        <sz val="10"/>
        <color rgb="FF0000FF"/>
        <name val="Arial"/>
        <family val="2"/>
        <scheme val="none"/>
      </font>
      <fill>
        <patternFill patternType="solid">
          <fgColor theme="0" tint="-0.14999847407452621"/>
          <bgColor theme="0" tint="-0.14999847407452621"/>
        </patternFill>
      </fill>
    </dxf>
    <dxf>
      <font>
        <b val="0"/>
        <i val="0"/>
        <strike val="0"/>
        <condense val="0"/>
        <extend val="0"/>
        <outline val="0"/>
        <shadow val="0"/>
        <u val="none"/>
        <vertAlign val="baseline"/>
        <sz val="10"/>
        <color rgb="FF0000FF"/>
        <name val="Arial"/>
        <family val="2"/>
        <scheme val="none"/>
      </font>
      <fill>
        <patternFill patternType="solid">
          <fgColor theme="0" tint="-0.14999847407452621"/>
          <bgColor theme="0" tint="-0.14999847407452621"/>
        </patternFill>
      </fill>
    </dxf>
    <dxf>
      <font>
        <b val="0"/>
        <i val="0"/>
        <strike val="0"/>
        <condense val="0"/>
        <extend val="0"/>
        <outline val="0"/>
        <shadow val="0"/>
        <u val="none"/>
        <vertAlign val="baseline"/>
        <sz val="10"/>
        <color rgb="FF0000FF"/>
        <name val="Arial"/>
        <family val="2"/>
        <scheme val="none"/>
      </font>
      <fill>
        <patternFill patternType="solid">
          <fgColor theme="0" tint="-0.14999847407452621"/>
          <bgColor theme="0" tint="-0.14999847407452621"/>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FF"/>
        <name val="Arial"/>
        <family val="2"/>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0"/>
        <name val="Arial"/>
        <family val="2"/>
        <scheme val="none"/>
      </font>
      <fill>
        <patternFill patternType="solid">
          <fgColor theme="8"/>
          <bgColor theme="8"/>
        </patternFill>
      </fill>
    </dxf>
    <dxf>
      <font>
        <b val="0"/>
        <i val="0"/>
        <strike val="0"/>
        <condense val="0"/>
        <extend val="0"/>
        <outline val="0"/>
        <shadow val="0"/>
        <u val="none"/>
        <vertAlign val="baseline"/>
        <sz val="10"/>
        <color rgb="FFFF0000"/>
        <name val="Arial"/>
        <scheme val="none"/>
      </font>
      <numFmt numFmtId="19" formatCode="m/d/yyyy"/>
      <alignment horizontal="general"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rgb="FFFF0000"/>
        <name val="Arial"/>
        <scheme val="none"/>
      </font>
    </dxf>
    <dxf>
      <font>
        <b val="0"/>
        <i val="0"/>
        <strike val="0"/>
        <condense val="0"/>
        <extend val="0"/>
        <outline val="0"/>
        <shadow val="0"/>
        <u val="none"/>
        <vertAlign val="baseline"/>
        <sz val="10"/>
        <color rgb="FF0000FF"/>
        <name val="Arial"/>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rgb="FF0000FF"/>
        <name val="Arial"/>
        <family val="2"/>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rgb="FF0000FF"/>
        <name val="Arial"/>
        <family val="2"/>
        <scheme val="none"/>
      </font>
      <numFmt numFmtId="19" formatCode="m/d/yyyy"/>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FF"/>
        <name val="Arial"/>
        <scheme val="none"/>
      </font>
      <numFmt numFmtId="19" formatCode="m/d/yyyy"/>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rgb="FF0000FF"/>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FF"/>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ill>
        <patternFill>
          <bgColor theme="2"/>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theme="9"/>
        </patternFill>
      </fill>
      <border>
        <bottom style="medium">
          <color theme="1"/>
        </bottom>
      </border>
    </dxf>
    <dxf>
      <font>
        <color theme="1"/>
      </font>
      <border>
        <top style="medium">
          <color theme="1"/>
        </top>
        <bottom style="medium">
          <color theme="1"/>
        </bottom>
      </border>
    </dxf>
  </dxfs>
  <tableStyles count="2" defaultTableStyle="TableStyleMedium2" defaultPivotStyle="PivotStyleLight16">
    <tableStyle name="Invisible" pivot="0" table="0" count="0" xr9:uid="{F7DF5E18-0084-4C5F-8E62-4619E1397FC6}"/>
    <tableStyle name="TableStyleMedium21 2" pivot="0" count="6" xr9:uid="{E3478800-3053-4514-8B40-EDD464FD3CA2}">
      <tableStyleElement type="wholeTable" dxfId="49"/>
      <tableStyleElement type="headerRow" dxfId="48"/>
      <tableStyleElement type="totalRow" dxfId="47"/>
      <tableStyleElement type="firstColumn" dxfId="46"/>
      <tableStyleElement type="lastColumn" dxfId="45"/>
      <tableStyleElement type="secondRowStrip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15</xdr:row>
      <xdr:rowOff>0</xdr:rowOff>
    </xdr:from>
    <xdr:to>
      <xdr:col>0</xdr:col>
      <xdr:colOff>1994807</xdr:colOff>
      <xdr:row>17</xdr:row>
      <xdr:rowOff>97971</xdr:rowOff>
    </xdr:to>
    <xdr:sp macro="" textlink="">
      <xdr:nvSpPr>
        <xdr:cNvPr id="2" name="Rectangle 1">
          <a:extLst>
            <a:ext uri="{FF2B5EF4-FFF2-40B4-BE49-F238E27FC236}">
              <a16:creationId xmlns:a16="http://schemas.microsoft.com/office/drawing/2014/main" id="{F00E5F06-0900-43D2-9EF6-101C1FAC2760}"/>
            </a:ext>
          </a:extLst>
        </xdr:cNvPr>
        <xdr:cNvSpPr/>
      </xdr:nvSpPr>
      <xdr:spPr>
        <a:xfrm>
          <a:off x="133350" y="2432050"/>
          <a:ext cx="1861457" cy="421821"/>
        </a:xfrm>
        <a:prstGeom prst="rect">
          <a:avLst/>
        </a:prstGeom>
        <a:solidFill>
          <a:srgbClr val="8EA780"/>
        </a:solidFill>
        <a:ln>
          <a:solidFill>
            <a:srgbClr val="3941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3</a:t>
          </a:r>
        </a:p>
      </xdr:txBody>
    </xdr:sp>
    <xdr:clientData/>
  </xdr:twoCellAnchor>
  <xdr:twoCellAnchor>
    <xdr:from>
      <xdr:col>0</xdr:col>
      <xdr:colOff>133350</xdr:colOff>
      <xdr:row>9</xdr:row>
      <xdr:rowOff>0</xdr:rowOff>
    </xdr:from>
    <xdr:to>
      <xdr:col>0</xdr:col>
      <xdr:colOff>1994807</xdr:colOff>
      <xdr:row>11</xdr:row>
      <xdr:rowOff>97971</xdr:rowOff>
    </xdr:to>
    <xdr:sp macro="" textlink="">
      <xdr:nvSpPr>
        <xdr:cNvPr id="3" name="Rectangle 2">
          <a:extLst>
            <a:ext uri="{FF2B5EF4-FFF2-40B4-BE49-F238E27FC236}">
              <a16:creationId xmlns:a16="http://schemas.microsoft.com/office/drawing/2014/main" id="{021053AE-D691-433B-8F1E-9AB8076CEA8E}"/>
            </a:ext>
          </a:extLst>
        </xdr:cNvPr>
        <xdr:cNvSpPr/>
      </xdr:nvSpPr>
      <xdr:spPr>
        <a:xfrm>
          <a:off x="133350" y="1473200"/>
          <a:ext cx="1861457" cy="421821"/>
        </a:xfrm>
        <a:prstGeom prst="rect">
          <a:avLst/>
        </a:prstGeom>
        <a:solidFill>
          <a:srgbClr val="8EA780"/>
        </a:solidFill>
        <a:ln>
          <a:solidFill>
            <a:srgbClr val="3941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1</a:t>
          </a:r>
        </a:p>
      </xdr:txBody>
    </xdr:sp>
    <xdr:clientData/>
  </xdr:twoCellAnchor>
  <xdr:twoCellAnchor>
    <xdr:from>
      <xdr:col>0</xdr:col>
      <xdr:colOff>133350</xdr:colOff>
      <xdr:row>18</xdr:row>
      <xdr:rowOff>38100</xdr:rowOff>
    </xdr:from>
    <xdr:to>
      <xdr:col>0</xdr:col>
      <xdr:colOff>1994807</xdr:colOff>
      <xdr:row>20</xdr:row>
      <xdr:rowOff>136071</xdr:rowOff>
    </xdr:to>
    <xdr:sp macro="" textlink="">
      <xdr:nvSpPr>
        <xdr:cNvPr id="4" name="Rectangle 3">
          <a:extLst>
            <a:ext uri="{FF2B5EF4-FFF2-40B4-BE49-F238E27FC236}">
              <a16:creationId xmlns:a16="http://schemas.microsoft.com/office/drawing/2014/main" id="{20BBD7ED-023E-41D3-BE5C-4DDFC9CDD93E}"/>
            </a:ext>
          </a:extLst>
        </xdr:cNvPr>
        <xdr:cNvSpPr/>
      </xdr:nvSpPr>
      <xdr:spPr>
        <a:xfrm>
          <a:off x="133350" y="2952750"/>
          <a:ext cx="1861457" cy="1056821"/>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4</a:t>
          </a:r>
        </a:p>
      </xdr:txBody>
    </xdr:sp>
    <xdr:clientData/>
  </xdr:twoCellAnchor>
  <xdr:twoCellAnchor>
    <xdr:from>
      <xdr:col>0</xdr:col>
      <xdr:colOff>133350</xdr:colOff>
      <xdr:row>12</xdr:row>
      <xdr:rowOff>0</xdr:rowOff>
    </xdr:from>
    <xdr:to>
      <xdr:col>0</xdr:col>
      <xdr:colOff>1994807</xdr:colOff>
      <xdr:row>14</xdr:row>
      <xdr:rowOff>97971</xdr:rowOff>
    </xdr:to>
    <xdr:sp macro="" textlink="">
      <xdr:nvSpPr>
        <xdr:cNvPr id="5" name="Rectangle 4">
          <a:extLst>
            <a:ext uri="{FF2B5EF4-FFF2-40B4-BE49-F238E27FC236}">
              <a16:creationId xmlns:a16="http://schemas.microsoft.com/office/drawing/2014/main" id="{779124CB-46BA-4F5E-8298-73B9702C8B03}"/>
            </a:ext>
          </a:extLst>
        </xdr:cNvPr>
        <xdr:cNvSpPr/>
      </xdr:nvSpPr>
      <xdr:spPr>
        <a:xfrm>
          <a:off x="133350" y="1955800"/>
          <a:ext cx="1861457" cy="415471"/>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2</a:t>
          </a:r>
        </a:p>
      </xdr:txBody>
    </xdr:sp>
    <xdr:clientData/>
  </xdr:twoCellAnchor>
  <xdr:twoCellAnchor>
    <xdr:from>
      <xdr:col>0</xdr:col>
      <xdr:colOff>133350</xdr:colOff>
      <xdr:row>24</xdr:row>
      <xdr:rowOff>0</xdr:rowOff>
    </xdr:from>
    <xdr:to>
      <xdr:col>0</xdr:col>
      <xdr:colOff>1994807</xdr:colOff>
      <xdr:row>26</xdr:row>
      <xdr:rowOff>88445</xdr:rowOff>
    </xdr:to>
    <xdr:sp macro="" textlink="">
      <xdr:nvSpPr>
        <xdr:cNvPr id="6" name="Rectangle 5">
          <a:extLst>
            <a:ext uri="{FF2B5EF4-FFF2-40B4-BE49-F238E27FC236}">
              <a16:creationId xmlns:a16="http://schemas.microsoft.com/office/drawing/2014/main" id="{1FF167C9-C16F-43FB-9F1A-E9BAAF5A0083}"/>
            </a:ext>
          </a:extLst>
        </xdr:cNvPr>
        <xdr:cNvSpPr/>
      </xdr:nvSpPr>
      <xdr:spPr>
        <a:xfrm>
          <a:off x="133350" y="4641850"/>
          <a:ext cx="1861457" cy="412295"/>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6</a:t>
          </a:r>
        </a:p>
      </xdr:txBody>
    </xdr:sp>
    <xdr:clientData/>
  </xdr:twoCellAnchor>
  <xdr:oneCellAnchor>
    <xdr:from>
      <xdr:col>11</xdr:col>
      <xdr:colOff>145676</xdr:colOff>
      <xdr:row>0</xdr:row>
      <xdr:rowOff>0</xdr:rowOff>
    </xdr:from>
    <xdr:ext cx="2293620" cy="876035"/>
    <xdr:pic>
      <xdr:nvPicPr>
        <xdr:cNvPr id="7" name="Logo_Color">
          <a:extLst>
            <a:ext uri="{FF2B5EF4-FFF2-40B4-BE49-F238E27FC236}">
              <a16:creationId xmlns:a16="http://schemas.microsoft.com/office/drawing/2014/main" id="{65836757-23FD-44D8-881A-10394641AE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76876" y="0"/>
          <a:ext cx="2293620" cy="876035"/>
        </a:xfrm>
        <a:prstGeom prst="rect">
          <a:avLst/>
        </a:prstGeom>
      </xdr:spPr>
    </xdr:pic>
    <xdr:clientData/>
  </xdr:oneCellAnchor>
  <xdr:twoCellAnchor>
    <xdr:from>
      <xdr:col>0</xdr:col>
      <xdr:colOff>133350</xdr:colOff>
      <xdr:row>21</xdr:row>
      <xdr:rowOff>28575</xdr:rowOff>
    </xdr:from>
    <xdr:to>
      <xdr:col>0</xdr:col>
      <xdr:colOff>1994807</xdr:colOff>
      <xdr:row>23</xdr:row>
      <xdr:rowOff>126546</xdr:rowOff>
    </xdr:to>
    <xdr:sp macro="" textlink="">
      <xdr:nvSpPr>
        <xdr:cNvPr id="8" name="Rectangle 7">
          <a:extLst>
            <a:ext uri="{FF2B5EF4-FFF2-40B4-BE49-F238E27FC236}">
              <a16:creationId xmlns:a16="http://schemas.microsoft.com/office/drawing/2014/main" id="{851B10D6-AAFD-41D0-9A40-C8E7682FFFC8}"/>
            </a:ext>
          </a:extLst>
        </xdr:cNvPr>
        <xdr:cNvSpPr/>
      </xdr:nvSpPr>
      <xdr:spPr>
        <a:xfrm>
          <a:off x="133350" y="4067175"/>
          <a:ext cx="1861457" cy="447221"/>
        </a:xfrm>
        <a:prstGeom prst="rect">
          <a:avLst/>
        </a:prstGeom>
        <a:solidFill>
          <a:srgbClr val="8EA780"/>
        </a:solidFill>
        <a:ln>
          <a:solidFill>
            <a:srgbClr val="3941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Step 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458470</xdr:colOff>
      <xdr:row>0</xdr:row>
      <xdr:rowOff>0</xdr:rowOff>
    </xdr:from>
    <xdr:to>
      <xdr:col>11</xdr:col>
      <xdr:colOff>245745</xdr:colOff>
      <xdr:row>4</xdr:row>
      <xdr:rowOff>25770</xdr:rowOff>
    </xdr:to>
    <xdr:pic>
      <xdr:nvPicPr>
        <xdr:cNvPr id="2" name="Picture 1">
          <a:extLst>
            <a:ext uri="{FF2B5EF4-FFF2-40B4-BE49-F238E27FC236}">
              <a16:creationId xmlns:a16="http://schemas.microsoft.com/office/drawing/2014/main" id="{90FA4836-2F42-4542-BFAA-BEB6E65AD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4920" y="0"/>
          <a:ext cx="2378075" cy="870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6321425</xdr:colOff>
      <xdr:row>0</xdr:row>
      <xdr:rowOff>82550</xdr:rowOff>
    </xdr:from>
    <xdr:ext cx="2293620" cy="838200"/>
    <xdr:pic>
      <xdr:nvPicPr>
        <xdr:cNvPr id="2" name="Logo_Color">
          <a:extLst>
            <a:ext uri="{FF2B5EF4-FFF2-40B4-BE49-F238E27FC236}">
              <a16:creationId xmlns:a16="http://schemas.microsoft.com/office/drawing/2014/main" id="{A8D8F1C2-CF1C-4627-9B68-4C1F0347B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49675" y="82550"/>
          <a:ext cx="2293620" cy="8382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1094105</xdr:colOff>
      <xdr:row>0</xdr:row>
      <xdr:rowOff>0</xdr:rowOff>
    </xdr:from>
    <xdr:ext cx="2293620" cy="876035"/>
    <xdr:pic>
      <xdr:nvPicPr>
        <xdr:cNvPr id="2" name="Logo_Color">
          <a:extLst>
            <a:ext uri="{FF2B5EF4-FFF2-40B4-BE49-F238E27FC236}">
              <a16:creationId xmlns:a16="http://schemas.microsoft.com/office/drawing/2014/main" id="{EB1B930A-D305-4E48-9BD2-9F529ECE2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45455" y="0"/>
          <a:ext cx="2293620" cy="8760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694055</xdr:colOff>
      <xdr:row>0</xdr:row>
      <xdr:rowOff>0</xdr:rowOff>
    </xdr:from>
    <xdr:ext cx="2293620" cy="876035"/>
    <xdr:pic>
      <xdr:nvPicPr>
        <xdr:cNvPr id="2" name="Logo_Color">
          <a:extLst>
            <a:ext uri="{FF2B5EF4-FFF2-40B4-BE49-F238E27FC236}">
              <a16:creationId xmlns:a16="http://schemas.microsoft.com/office/drawing/2014/main" id="{90AA9D53-4555-41D0-AE1A-8291F13D48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3505" y="0"/>
          <a:ext cx="2293620" cy="8760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1059180</xdr:colOff>
      <xdr:row>0</xdr:row>
      <xdr:rowOff>0</xdr:rowOff>
    </xdr:from>
    <xdr:ext cx="2293620" cy="876035"/>
    <xdr:pic>
      <xdr:nvPicPr>
        <xdr:cNvPr id="2" name="Logo_Color">
          <a:extLst>
            <a:ext uri="{FF2B5EF4-FFF2-40B4-BE49-F238E27FC236}">
              <a16:creationId xmlns:a16="http://schemas.microsoft.com/office/drawing/2014/main" id="{E32CE162-5ACE-4537-9FF5-D1D6AF15A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9330" y="0"/>
          <a:ext cx="2293620" cy="8760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1047750</xdr:colOff>
      <xdr:row>0</xdr:row>
      <xdr:rowOff>0</xdr:rowOff>
    </xdr:from>
    <xdr:ext cx="2293620" cy="876035"/>
    <xdr:pic>
      <xdr:nvPicPr>
        <xdr:cNvPr id="2" name="Logo_Color">
          <a:extLst>
            <a:ext uri="{FF2B5EF4-FFF2-40B4-BE49-F238E27FC236}">
              <a16:creationId xmlns:a16="http://schemas.microsoft.com/office/drawing/2014/main" id="{230601B3-C798-47A1-9681-4D4D42168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8300" y="0"/>
          <a:ext cx="2293620" cy="87603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1040130</xdr:colOff>
      <xdr:row>0</xdr:row>
      <xdr:rowOff>0</xdr:rowOff>
    </xdr:from>
    <xdr:ext cx="2293620" cy="876035"/>
    <xdr:pic>
      <xdr:nvPicPr>
        <xdr:cNvPr id="2" name="Logo_Color">
          <a:extLst>
            <a:ext uri="{FF2B5EF4-FFF2-40B4-BE49-F238E27FC236}">
              <a16:creationId xmlns:a16="http://schemas.microsoft.com/office/drawing/2014/main" id="{38123BB8-93AB-4332-9A37-2E52C54322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09730" y="0"/>
          <a:ext cx="2293620" cy="87603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1254125</xdr:colOff>
      <xdr:row>0</xdr:row>
      <xdr:rowOff>0</xdr:rowOff>
    </xdr:from>
    <xdr:ext cx="2293620" cy="876035"/>
    <xdr:pic>
      <xdr:nvPicPr>
        <xdr:cNvPr id="2" name="Logo_Color">
          <a:extLst>
            <a:ext uri="{FF2B5EF4-FFF2-40B4-BE49-F238E27FC236}">
              <a16:creationId xmlns:a16="http://schemas.microsoft.com/office/drawing/2014/main" id="{AB5E19A6-2A4A-448C-ACE4-D4B520F732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7475" y="0"/>
          <a:ext cx="2293620" cy="87603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10</xdr:col>
      <xdr:colOff>513079</xdr:colOff>
      <xdr:row>0</xdr:row>
      <xdr:rowOff>0</xdr:rowOff>
    </xdr:from>
    <xdr:to>
      <xdr:col>16384</xdr:col>
      <xdr:colOff>18142</xdr:colOff>
      <xdr:row>3</xdr:row>
      <xdr:rowOff>210592</xdr:rowOff>
    </xdr:to>
    <xdr:pic>
      <xdr:nvPicPr>
        <xdr:cNvPr id="2" name="Picture 1">
          <a:extLst>
            <a:ext uri="{FF2B5EF4-FFF2-40B4-BE49-F238E27FC236}">
              <a16:creationId xmlns:a16="http://schemas.microsoft.com/office/drawing/2014/main" id="{8E21E1AA-152D-433F-9C45-5F7C871B6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10979" y="0"/>
          <a:ext cx="2514963" cy="89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5353647</xdr:colOff>
      <xdr:row>0</xdr:row>
      <xdr:rowOff>0</xdr:rowOff>
    </xdr:from>
    <xdr:ext cx="2293620" cy="838200"/>
    <xdr:pic>
      <xdr:nvPicPr>
        <xdr:cNvPr id="2" name="Logo_Color">
          <a:extLst>
            <a:ext uri="{FF2B5EF4-FFF2-40B4-BE49-F238E27FC236}">
              <a16:creationId xmlns:a16="http://schemas.microsoft.com/office/drawing/2014/main" id="{BA5F98E8-9A20-48A8-B1A5-47D634DD06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647" y="0"/>
          <a:ext cx="2293620" cy="8382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568325</xdr:colOff>
      <xdr:row>0</xdr:row>
      <xdr:rowOff>0</xdr:rowOff>
    </xdr:from>
    <xdr:ext cx="2293620" cy="838200"/>
    <xdr:pic>
      <xdr:nvPicPr>
        <xdr:cNvPr id="2" name="Logo_Color">
          <a:extLst>
            <a:ext uri="{FF2B5EF4-FFF2-40B4-BE49-F238E27FC236}">
              <a16:creationId xmlns:a16="http://schemas.microsoft.com/office/drawing/2014/main" id="{73D12807-5451-499C-AF59-2E0A06BD6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3225" y="0"/>
          <a:ext cx="2293620" cy="8382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257175</xdr:colOff>
      <xdr:row>0</xdr:row>
      <xdr:rowOff>0</xdr:rowOff>
    </xdr:from>
    <xdr:ext cx="2293620" cy="838200"/>
    <xdr:pic>
      <xdr:nvPicPr>
        <xdr:cNvPr id="2" name="Logo_Color">
          <a:extLst>
            <a:ext uri="{FF2B5EF4-FFF2-40B4-BE49-F238E27FC236}">
              <a16:creationId xmlns:a16="http://schemas.microsoft.com/office/drawing/2014/main" id="{BD179A63-B1A4-4529-8137-80CFBDC075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36125" y="0"/>
          <a:ext cx="2293620" cy="8382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F91922-451C-4DCA-BA50-D6D1DFD3971B}" name="master_list" displayName="master_list" ref="G14:G22" totalsRowShown="0" headerRowDxfId="43" dataDxfId="42">
  <autoFilter ref="G14:G22" xr:uid="{00000000-0009-0000-0100-000007000000}"/>
  <tableColumns count="1">
    <tableColumn id="1" xr3:uid="{0A10AEB7-EB53-4F83-B83D-09B6814EB6B7}" name="Tables That Exist" dataDxfId="4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E6D90F-3D9C-41BE-A0B1-4821252F48D9}" name="tbl_health_plan" displayName="tbl_health_plan" ref="A10:A19" totalsRowShown="0" headerRowDxfId="40" dataDxfId="39" tableBorderDxfId="38">
  <autoFilter ref="A10:A19" xr:uid="{00000000-0009-0000-0100-000001000000}"/>
  <sortState xmlns:xlrd2="http://schemas.microsoft.com/office/spreadsheetml/2017/richdata2" ref="A11:A24">
    <sortCondition ref="A8:A21"/>
  </sortState>
  <tableColumns count="1">
    <tableColumn id="1" xr3:uid="{FEA48660-6A61-4ED2-A76E-CB85D3A8DD7D}" name="Health_Plan_Long" dataDxfId="37"/>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B70D9E-D072-4269-AA98-FC6A51AB07FE}" name="tbl_time_inc" displayName="tbl_time_inc" ref="C10:E22" totalsRowShown="0" headerRowDxfId="36" dataDxfId="34" headerRowBorderDxfId="35" tableBorderDxfId="33">
  <autoFilter ref="C10:E22" xr:uid="{00000000-0009-0000-0100-000006000000}"/>
  <tableColumns count="3">
    <tableColumn id="2" xr3:uid="{21D78F82-1658-4078-9C27-5FCF8CA06F8B}" name="Incurred_Month" dataDxfId="32"/>
    <tableColumn id="1" xr3:uid="{0DCDFD1D-E0CC-4CEB-9513-13A7BB8A9CA8}" name="End Date" dataDxfId="31"/>
    <tableColumn id="3" xr3:uid="{20A6DE9F-6B3A-43B8-8A08-74DD888E1A9E}" name="Demonstration Year" dataDxfId="30"/>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CB507C-E16C-433B-9C41-1A6164CAFD00}" name="tbl_dates" displayName="tbl_dates" ref="D4:D6" totalsRowShown="0" dataDxfId="29" tableBorderDxfId="28">
  <autoFilter ref="D4:D6" xr:uid="{00000000-0009-0000-0100-00000E000000}"/>
  <tableColumns count="1">
    <tableColumn id="1" xr3:uid="{8217C9E5-7DE9-4ACB-990B-EFC8D15E71C1}" name="Submitted Dates" dataDxfId="27"/>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BCA0E0-2DA5-4C96-9B49-F159CE3005D7}" name="tbl_staff" displayName="tbl_staff" ref="G10:I52" totalsRowShown="0" headerRowDxfId="26" dataDxfId="25" tableBorderDxfId="24">
  <autoFilter ref="G10:I52" xr:uid="{AD591DAD-3674-4B5F-AB5B-B6B3D8119E3F}"/>
  <tableColumns count="3">
    <tableColumn id="2" xr3:uid="{E35EC629-BB6E-4FF5-9E91-DDFAD33054D4}" name="Cost Report Line #" dataDxfId="23"/>
    <tableColumn id="1" xr3:uid="{6BEC23F0-5667-41EA-839B-13BC485060A7}" name="Staff Type" dataDxfId="22"/>
    <tableColumn id="3" xr3:uid="{FE045966-3C74-4D3D-B722-7E2D8CA31095}" name="Cost Type" dataDxfId="21"/>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32731D-CC09-4CEB-AF4F-91D81734C91E}" name="tbl_nonstaff" displayName="tbl_nonstaff" ref="K10:M30" totalsRowShown="0" headerRowDxfId="20" dataDxfId="19" tableBorderDxfId="18">
  <autoFilter ref="K10:M30" xr:uid="{97B10825-C09E-4860-8114-1FA9B3EA2F7B}"/>
  <tableColumns count="3">
    <tableColumn id="1" xr3:uid="{EDA2AF12-390B-498A-8F15-13A049D8EA26}" name="Cost Report Line #" dataDxfId="17"/>
    <tableColumn id="2" xr3:uid="{D3BDBC15-8EC4-407B-898E-E0CFE9836EE1}" name="Non-Staff Type" dataDxfId="16"/>
    <tableColumn id="3" xr3:uid="{A15B939E-6805-458F-9449-F4CC4B6FB90B}" name="Cost Type" dataDxfId="15"/>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4AC7C1-98A3-41A2-AA8C-56B600A981E9}" name="tbl_payer" displayName="tbl_payer" ref="O10:P18" totalsRowShown="0" headerRowDxfId="14" dataDxfId="13" tableBorderDxfId="12">
  <autoFilter ref="O10:P18" xr:uid="{375A21A2-5AD4-4176-8C91-512DD79ED1E4}"/>
  <tableColumns count="2">
    <tableColumn id="1" xr3:uid="{18C9B999-1733-4A2D-B915-EB5245A1E191}" name="Payer" dataDxfId="11"/>
    <tableColumn id="2" xr3:uid="{7AEF29E7-DDEB-476A-AA24-6E0F8BCFA7C6}" name="Population" dataDxfId="10"/>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D8A493-0D6D-4A05-B34B-3A95058339BA}" name="list_svcdates" displayName="list_svcdates" ref="C24:E29" totalsRowShown="0" headerRowDxfId="9" dataDxfId="8">
  <autoFilter ref="C24:E29" xr:uid="{63DDFD3E-8EB6-4D48-B754-D0CC41E86C9F}"/>
  <tableColumns count="3">
    <tableColumn id="1" xr3:uid="{0D47404D-EAA2-440A-A659-8323970A343A}" name="Service Dates" dataDxfId="7"/>
    <tableColumn id="2" xr3:uid="{881C5E7C-4A86-4C4A-890C-88D130D00EE4}" name="Last Month" dataDxfId="6"/>
    <tableColumn id="4" xr3:uid="{AE2D2B02-80BB-4AD6-876E-096136A44D46}" name="Paid Month" dataDxfId="5"/>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AB48-E5CE-46A2-A986-B5845E4F3F4B}">
  <sheetPr codeName="a002_Info">
    <tabColor theme="9" tint="0.39997558519241921"/>
  </sheetPr>
  <dimension ref="A1:G38"/>
  <sheetViews>
    <sheetView showGridLines="0" topLeftCell="A2" workbookViewId="0">
      <selection activeCell="C32" sqref="C32"/>
    </sheetView>
  </sheetViews>
  <sheetFormatPr defaultColWidth="9.28515625" defaultRowHeight="12.75" x14ac:dyDescent="0.2"/>
  <cols>
    <col min="1" max="1" width="31.5703125" style="1" customWidth="1"/>
    <col min="2" max="2" width="25.28515625" style="1" customWidth="1"/>
    <col min="3" max="3" width="48.42578125" style="4" customWidth="1"/>
    <col min="4" max="4" width="49.7109375" style="4" bestFit="1" customWidth="1"/>
    <col min="5" max="5" width="46.7109375" style="4" bestFit="1" customWidth="1"/>
    <col min="6" max="6" width="45.7109375" style="4" customWidth="1"/>
    <col min="7" max="7" width="16.5703125" style="4" customWidth="1"/>
    <col min="8" max="16384" width="9.28515625" style="4"/>
  </cols>
  <sheetData>
    <row r="1" spans="1:7" x14ac:dyDescent="0.2">
      <c r="A1" s="2" t="s">
        <v>1</v>
      </c>
      <c r="B1" s="3" t="s">
        <v>0</v>
      </c>
      <c r="C1" s="3"/>
      <c r="D1" s="3"/>
    </row>
    <row r="2" spans="1:7" x14ac:dyDescent="0.2">
      <c r="A2" s="2" t="s">
        <v>2</v>
      </c>
      <c r="B2" s="5" t="s">
        <v>3</v>
      </c>
    </row>
    <row r="3" spans="1:7" x14ac:dyDescent="0.2">
      <c r="A3" s="2" t="s">
        <v>4</v>
      </c>
      <c r="B3" s="3" t="s">
        <v>5</v>
      </c>
      <c r="C3" s="3"/>
      <c r="D3" s="3"/>
    </row>
    <row r="4" spans="1:7" x14ac:dyDescent="0.2">
      <c r="A4" s="2" t="s">
        <v>6</v>
      </c>
      <c r="B4" s="5" t="e">
        <f>#REF!</f>
        <v>#REF!</v>
      </c>
    </row>
    <row r="5" spans="1:7" x14ac:dyDescent="0.2">
      <c r="A5" s="6" t="s">
        <v>7</v>
      </c>
      <c r="B5" s="3" t="s">
        <v>8</v>
      </c>
      <c r="C5" s="3"/>
      <c r="D5" s="3"/>
    </row>
    <row r="6" spans="1:7" x14ac:dyDescent="0.2">
      <c r="A6" s="2" t="s">
        <v>9</v>
      </c>
      <c r="B6" s="5" t="s">
        <v>10</v>
      </c>
    </row>
    <row r="8" spans="1:7" x14ac:dyDescent="0.2">
      <c r="A8" s="4"/>
      <c r="B8" s="4"/>
    </row>
    <row r="9" spans="1:7" x14ac:dyDescent="0.2">
      <c r="A9" s="2"/>
      <c r="B9" s="4"/>
      <c r="G9" s="2" t="s">
        <v>11</v>
      </c>
    </row>
    <row r="10" spans="1:7" x14ac:dyDescent="0.2">
      <c r="G10" s="4" t="s">
        <v>12</v>
      </c>
    </row>
    <row r="11" spans="1:7" x14ac:dyDescent="0.2">
      <c r="B11" s="1" t="s">
        <v>13</v>
      </c>
      <c r="G11" s="7" t="s">
        <v>14</v>
      </c>
    </row>
    <row r="14" spans="1:7" x14ac:dyDescent="0.2">
      <c r="B14" s="1" t="s">
        <v>15</v>
      </c>
      <c r="G14" s="4" t="s">
        <v>16</v>
      </c>
    </row>
    <row r="15" spans="1:7" x14ac:dyDescent="0.2">
      <c r="G15" t="s">
        <v>17</v>
      </c>
    </row>
    <row r="16" spans="1:7" x14ac:dyDescent="0.2">
      <c r="B16" s="4" t="s">
        <v>18</v>
      </c>
      <c r="G16" t="s">
        <v>19</v>
      </c>
    </row>
    <row r="17" spans="1:7" x14ac:dyDescent="0.2">
      <c r="B17" s="8" t="s">
        <v>20</v>
      </c>
      <c r="G17" t="s">
        <v>21</v>
      </c>
    </row>
    <row r="18" spans="1:7" x14ac:dyDescent="0.2">
      <c r="B18" s="4"/>
      <c r="G18" t="s">
        <v>22</v>
      </c>
    </row>
    <row r="19" spans="1:7" x14ac:dyDescent="0.2">
      <c r="C19" s="8"/>
      <c r="G19" t="s">
        <v>23</v>
      </c>
    </row>
    <row r="20" spans="1:7" ht="76.5" x14ac:dyDescent="0.2">
      <c r="B20" s="4" t="s">
        <v>24</v>
      </c>
      <c r="C20" s="9" t="s">
        <v>25</v>
      </c>
      <c r="G20" t="s">
        <v>26</v>
      </c>
    </row>
    <row r="21" spans="1:7" x14ac:dyDescent="0.2">
      <c r="B21" s="4"/>
      <c r="C21" s="10"/>
      <c r="D21" s="10"/>
      <c r="G21" t="s">
        <v>27</v>
      </c>
    </row>
    <row r="22" spans="1:7" x14ac:dyDescent="0.2">
      <c r="B22" s="4"/>
      <c r="G22" t="s">
        <v>28</v>
      </c>
    </row>
    <row r="23" spans="1:7" ht="15" customHeight="1" x14ac:dyDescent="0.2">
      <c r="B23" s="1" t="s">
        <v>29</v>
      </c>
    </row>
    <row r="24" spans="1:7" s="12" customFormat="1" ht="20.25" customHeight="1" x14ac:dyDescent="0.2">
      <c r="A24" s="11"/>
      <c r="B24" s="1"/>
      <c r="C24" s="4"/>
      <c r="G24" s="4"/>
    </row>
    <row r="25" spans="1:7" x14ac:dyDescent="0.2">
      <c r="B25" s="4"/>
      <c r="C25" s="12"/>
    </row>
    <row r="26" spans="1:7" ht="13.35" customHeight="1" x14ac:dyDescent="0.2">
      <c r="B26" s="4" t="s">
        <v>30</v>
      </c>
      <c r="D26" s="13"/>
      <c r="E26" s="13"/>
    </row>
    <row r="27" spans="1:7" x14ac:dyDescent="0.2">
      <c r="B27" s="10"/>
      <c r="C27" s="13"/>
    </row>
    <row r="29" spans="1:7" x14ac:dyDescent="0.2">
      <c r="B29" s="2" t="s">
        <v>31</v>
      </c>
      <c r="C29"/>
    </row>
    <row r="30" spans="1:7" x14ac:dyDescent="0.2">
      <c r="B30" s="4" t="s">
        <v>32</v>
      </c>
      <c r="C30" s="14" t="s">
        <v>33</v>
      </c>
    </row>
    <row r="31" spans="1:7" x14ac:dyDescent="0.2">
      <c r="B31" s="4" t="s">
        <v>34</v>
      </c>
      <c r="C31" s="1" t="s">
        <v>35</v>
      </c>
    </row>
    <row r="32" spans="1:7" x14ac:dyDescent="0.2">
      <c r="B32" s="4" t="s">
        <v>36</v>
      </c>
      <c r="C32" s="4" t="s">
        <v>37</v>
      </c>
    </row>
    <row r="33" spans="2:3" x14ac:dyDescent="0.2">
      <c r="B33" s="4" t="s">
        <v>38</v>
      </c>
      <c r="C33" s="4" t="str">
        <f>C30&amp;"\"&amp;C31&amp;C32</f>
        <v>S:\Client_Projects\RIM\3.132-RIM35\yy-Deliverables\08-RI CCBHC Financial Monitoring Template Documents\Rhode Island CCBHC Monitoring Template - 20250703.xlsb</v>
      </c>
    </row>
    <row r="35" spans="2:3" x14ac:dyDescent="0.2">
      <c r="B35" s="1" t="s">
        <v>39</v>
      </c>
      <c r="C35" s="4" t="s">
        <v>40</v>
      </c>
    </row>
    <row r="36" spans="2:3" x14ac:dyDescent="0.2">
      <c r="B36" s="1" t="s">
        <v>41</v>
      </c>
      <c r="C36" s="15">
        <v>45841.514809722219</v>
      </c>
    </row>
    <row r="37" spans="2:3" x14ac:dyDescent="0.2">
      <c r="B37" s="1" t="s">
        <v>42</v>
      </c>
      <c r="C37" s="15">
        <v>45841.506270254627</v>
      </c>
    </row>
    <row r="38" spans="2:3" x14ac:dyDescent="0.2">
      <c r="B38" s="1" t="s">
        <v>43</v>
      </c>
      <c r="C38" s="16"/>
    </row>
  </sheetData>
  <sheetProtection autoFilter="0"/>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F7D99-C8C9-40AF-A1F7-26F71BEEAB2E}">
  <sheetPr codeName="a003_Lookups">
    <tabColor rgb="FF7030A0"/>
  </sheetPr>
  <dimension ref="A1:P74"/>
  <sheetViews>
    <sheetView workbookViewId="0">
      <selection activeCell="E37" sqref="E37"/>
    </sheetView>
  </sheetViews>
  <sheetFormatPr defaultRowHeight="12.75" x14ac:dyDescent="0.2"/>
  <cols>
    <col min="1" max="1" width="47.7109375" customWidth="1"/>
    <col min="2" max="2" width="4.28515625" customWidth="1"/>
    <col min="3" max="3" width="61.28515625" bestFit="1" customWidth="1"/>
    <col min="4" max="4" width="21.7109375" bestFit="1" customWidth="1"/>
    <col min="5" max="5" width="21.7109375" customWidth="1"/>
    <col min="6" max="6" width="4.28515625" customWidth="1"/>
    <col min="7" max="7" width="19" customWidth="1"/>
    <col min="8" max="8" width="63.5703125" bestFit="1" customWidth="1"/>
    <col min="9" max="9" width="19.5703125" customWidth="1"/>
    <col min="10" max="10" width="4.28515625" customWidth="1"/>
    <col min="11" max="11" width="19" customWidth="1"/>
    <col min="12" max="13" width="29.7109375" customWidth="1"/>
    <col min="14" max="14" width="4.28515625" customWidth="1"/>
    <col min="15" max="15" width="10.7109375" bestFit="1" customWidth="1"/>
    <col min="16" max="16" width="21.28515625" bestFit="1" customWidth="1"/>
  </cols>
  <sheetData>
    <row r="1" spans="1:16" x14ac:dyDescent="0.2">
      <c r="A1" s="2" t="s">
        <v>0</v>
      </c>
    </row>
    <row r="2" spans="1:16" x14ac:dyDescent="0.2">
      <c r="A2" s="2" t="s">
        <v>3</v>
      </c>
      <c r="B2" s="4"/>
      <c r="C2" s="2" t="s">
        <v>44</v>
      </c>
      <c r="D2" s="17"/>
      <c r="E2" s="17"/>
      <c r="F2" s="4"/>
      <c r="G2" s="4"/>
      <c r="H2" s="4"/>
      <c r="I2" s="4"/>
    </row>
    <row r="3" spans="1:16" x14ac:dyDescent="0.2">
      <c r="A3" s="2" t="e">
        <f>Info!B4</f>
        <v>#REF!</v>
      </c>
      <c r="B3" s="4"/>
      <c r="C3" s="18" t="s">
        <v>45</v>
      </c>
      <c r="D3" s="19"/>
      <c r="E3" s="19"/>
      <c r="F3" s="4"/>
      <c r="G3" s="4"/>
      <c r="H3" s="4"/>
      <c r="I3" s="4"/>
    </row>
    <row r="4" spans="1:16" x14ac:dyDescent="0.2">
      <c r="A4" s="2" t="s">
        <v>46</v>
      </c>
      <c r="B4" s="4"/>
      <c r="D4" s="4" t="s">
        <v>47</v>
      </c>
      <c r="E4" s="4"/>
      <c r="F4" s="4"/>
      <c r="G4" s="4"/>
      <c r="H4" s="4"/>
      <c r="I4" s="4"/>
    </row>
    <row r="5" spans="1:16" x14ac:dyDescent="0.2">
      <c r="A5" s="4"/>
      <c r="B5" s="4"/>
      <c r="D5" s="20">
        <v>45566</v>
      </c>
      <c r="E5" s="20"/>
      <c r="F5" s="4"/>
      <c r="G5" s="4"/>
      <c r="H5" s="4"/>
      <c r="I5" s="4"/>
    </row>
    <row r="6" spans="1:16" x14ac:dyDescent="0.2">
      <c r="A6" s="4"/>
      <c r="B6" s="4"/>
      <c r="D6" s="20">
        <v>45930</v>
      </c>
      <c r="E6" s="20"/>
      <c r="F6" s="4"/>
      <c r="G6" s="4"/>
      <c r="H6" s="4"/>
      <c r="I6" s="4"/>
    </row>
    <row r="7" spans="1:16" x14ac:dyDescent="0.2">
      <c r="A7" s="4"/>
      <c r="B7" s="4"/>
      <c r="G7" s="4"/>
      <c r="H7" s="4"/>
      <c r="I7" s="4"/>
    </row>
    <row r="8" spans="1:16" x14ac:dyDescent="0.2">
      <c r="A8" s="2" t="s">
        <v>48</v>
      </c>
      <c r="B8" s="4"/>
      <c r="C8" s="21" t="s">
        <v>49</v>
      </c>
      <c r="F8" s="4"/>
      <c r="G8" s="2" t="s">
        <v>50</v>
      </c>
      <c r="H8" s="2"/>
      <c r="I8" s="2"/>
      <c r="K8" s="2" t="s">
        <v>51</v>
      </c>
      <c r="L8" s="2"/>
      <c r="M8" s="2"/>
      <c r="O8" s="2" t="s">
        <v>52</v>
      </c>
    </row>
    <row r="9" spans="1:16" x14ac:dyDescent="0.2">
      <c r="A9" s="4"/>
      <c r="B9" s="4"/>
      <c r="C9" s="4"/>
      <c r="D9" s="22"/>
      <c r="E9" s="22"/>
      <c r="F9" s="4"/>
      <c r="G9" s="4"/>
      <c r="H9" s="4"/>
      <c r="I9" s="2"/>
      <c r="L9" s="2"/>
      <c r="M9" s="2"/>
    </row>
    <row r="10" spans="1:16" ht="13.5" thickBot="1" x14ac:dyDescent="0.25">
      <c r="A10" s="2" t="s">
        <v>53</v>
      </c>
      <c r="B10" s="4"/>
      <c r="C10" s="23" t="s">
        <v>54</v>
      </c>
      <c r="D10" s="23" t="s">
        <v>55</v>
      </c>
      <c r="E10" s="24" t="s">
        <v>56</v>
      </c>
      <c r="F10" s="4"/>
      <c r="G10" s="25" t="s">
        <v>57</v>
      </c>
      <c r="H10" s="26" t="s">
        <v>58</v>
      </c>
      <c r="I10" s="26" t="s">
        <v>59</v>
      </c>
      <c r="K10" s="25" t="s">
        <v>57</v>
      </c>
      <c r="L10" s="26" t="s">
        <v>60</v>
      </c>
      <c r="M10" s="26" t="s">
        <v>59</v>
      </c>
      <c r="O10" s="26" t="s">
        <v>61</v>
      </c>
      <c r="P10" s="26" t="s">
        <v>62</v>
      </c>
    </row>
    <row r="11" spans="1:16" x14ac:dyDescent="0.2">
      <c r="A11" s="5" t="s">
        <v>63</v>
      </c>
      <c r="B11" s="4"/>
      <c r="C11" s="27">
        <v>45566</v>
      </c>
      <c r="D11" s="28">
        <v>45596</v>
      </c>
      <c r="E11" s="27" t="s">
        <v>64</v>
      </c>
      <c r="F11" s="4"/>
      <c r="G11" s="29">
        <v>1</v>
      </c>
      <c r="H11" s="30" t="s">
        <v>65</v>
      </c>
      <c r="I11" s="30" t="s">
        <v>66</v>
      </c>
      <c r="K11" s="31">
        <v>22</v>
      </c>
      <c r="L11" s="32" t="s">
        <v>67</v>
      </c>
      <c r="M11" s="30" t="s">
        <v>66</v>
      </c>
      <c r="O11" s="32" t="s">
        <v>68</v>
      </c>
      <c r="P11" s="32" t="s">
        <v>69</v>
      </c>
    </row>
    <row r="12" spans="1:16" x14ac:dyDescent="0.2">
      <c r="A12" s="5" t="s">
        <v>70</v>
      </c>
      <c r="B12" s="4"/>
      <c r="C12" s="27">
        <f t="shared" ref="C12:C22" si="0">EOMONTH(C11,0)+1</f>
        <v>45597</v>
      </c>
      <c r="D12" s="27">
        <v>45626</v>
      </c>
      <c r="E12" s="27" t="str">
        <f>$E$11</f>
        <v>DY 2025</v>
      </c>
      <c r="F12" s="4"/>
      <c r="G12" s="33">
        <v>2</v>
      </c>
      <c r="H12" s="5" t="s">
        <v>71</v>
      </c>
      <c r="I12" s="5" t="s">
        <v>66</v>
      </c>
      <c r="K12" s="33">
        <v>23</v>
      </c>
      <c r="L12" s="5" t="s">
        <v>72</v>
      </c>
      <c r="M12" s="5" t="s">
        <v>66</v>
      </c>
      <c r="O12" s="5" t="s">
        <v>68</v>
      </c>
      <c r="P12" s="5" t="s">
        <v>73</v>
      </c>
    </row>
    <row r="13" spans="1:16" x14ac:dyDescent="0.2">
      <c r="A13" s="5" t="s">
        <v>74</v>
      </c>
      <c r="B13" s="4"/>
      <c r="C13" s="27">
        <f t="shared" si="0"/>
        <v>45627</v>
      </c>
      <c r="D13" s="27">
        <v>45657</v>
      </c>
      <c r="E13" s="27" t="str">
        <f t="shared" ref="E13:E22" si="1">$E$11</f>
        <v>DY 2025</v>
      </c>
      <c r="F13" s="4"/>
      <c r="G13" s="34">
        <v>3</v>
      </c>
      <c r="H13" s="35" t="s">
        <v>75</v>
      </c>
      <c r="I13" s="35" t="s">
        <v>66</v>
      </c>
      <c r="K13" s="34">
        <v>24</v>
      </c>
      <c r="L13" s="35" t="s">
        <v>76</v>
      </c>
      <c r="M13" s="35" t="s">
        <v>66</v>
      </c>
      <c r="O13" s="35" t="s">
        <v>68</v>
      </c>
      <c r="P13" s="35" t="s">
        <v>77</v>
      </c>
    </row>
    <row r="14" spans="1:16" x14ac:dyDescent="0.2">
      <c r="A14" s="5" t="s">
        <v>78</v>
      </c>
      <c r="B14" s="4"/>
      <c r="C14" s="27">
        <f t="shared" si="0"/>
        <v>45658</v>
      </c>
      <c r="D14" s="27">
        <v>45688</v>
      </c>
      <c r="E14" s="27" t="str">
        <f t="shared" si="1"/>
        <v>DY 2025</v>
      </c>
      <c r="F14" s="4"/>
      <c r="G14" s="33">
        <v>4</v>
      </c>
      <c r="H14" s="5" t="s">
        <v>79</v>
      </c>
      <c r="I14" s="5" t="s">
        <v>66</v>
      </c>
      <c r="K14" s="33">
        <v>25</v>
      </c>
      <c r="L14" s="5" t="s">
        <v>80</v>
      </c>
      <c r="M14" s="5" t="s">
        <v>66</v>
      </c>
      <c r="O14" s="5" t="s">
        <v>68</v>
      </c>
      <c r="P14" s="5" t="s">
        <v>81</v>
      </c>
    </row>
    <row r="15" spans="1:16" x14ac:dyDescent="0.2">
      <c r="A15" s="5" t="s">
        <v>82</v>
      </c>
      <c r="B15" s="4"/>
      <c r="C15" s="27">
        <f t="shared" si="0"/>
        <v>45689</v>
      </c>
      <c r="D15" s="27">
        <v>45716</v>
      </c>
      <c r="E15" s="27" t="str">
        <f t="shared" si="1"/>
        <v>DY 2025</v>
      </c>
      <c r="F15" s="4"/>
      <c r="G15" s="34">
        <v>5</v>
      </c>
      <c r="H15" s="35" t="s">
        <v>83</v>
      </c>
      <c r="I15" s="35" t="s">
        <v>66</v>
      </c>
      <c r="K15" s="34">
        <v>26</v>
      </c>
      <c r="L15" s="35" t="s">
        <v>84</v>
      </c>
      <c r="M15" s="35" t="s">
        <v>66</v>
      </c>
      <c r="O15" s="35" t="s">
        <v>85</v>
      </c>
      <c r="P15" s="35" t="s">
        <v>69</v>
      </c>
    </row>
    <row r="16" spans="1:16" x14ac:dyDescent="0.2">
      <c r="A16" s="5" t="s">
        <v>86</v>
      </c>
      <c r="B16" s="4"/>
      <c r="C16" s="27">
        <f t="shared" si="0"/>
        <v>45717</v>
      </c>
      <c r="D16" s="27">
        <v>45747</v>
      </c>
      <c r="E16" s="27" t="str">
        <f t="shared" si="1"/>
        <v>DY 2025</v>
      </c>
      <c r="F16" s="4"/>
      <c r="G16" s="33">
        <v>6</v>
      </c>
      <c r="H16" s="5" t="s">
        <v>87</v>
      </c>
      <c r="I16" s="5" t="s">
        <v>66</v>
      </c>
      <c r="K16" s="33">
        <v>27</v>
      </c>
      <c r="L16" s="5" t="s">
        <v>88</v>
      </c>
      <c r="M16" s="5" t="s">
        <v>66</v>
      </c>
      <c r="O16" s="5" t="s">
        <v>85</v>
      </c>
      <c r="P16" s="5" t="s">
        <v>73</v>
      </c>
    </row>
    <row r="17" spans="1:16" x14ac:dyDescent="0.2">
      <c r="A17" s="5" t="s">
        <v>89</v>
      </c>
      <c r="B17" s="4"/>
      <c r="C17" s="27">
        <f t="shared" si="0"/>
        <v>45748</v>
      </c>
      <c r="D17" s="27">
        <v>45777</v>
      </c>
      <c r="E17" s="27" t="str">
        <f t="shared" si="1"/>
        <v>DY 2025</v>
      </c>
      <c r="F17" s="4"/>
      <c r="G17" s="34">
        <v>7</v>
      </c>
      <c r="H17" s="35" t="s">
        <v>90</v>
      </c>
      <c r="I17" s="35" t="s">
        <v>66</v>
      </c>
      <c r="K17" s="34">
        <v>30</v>
      </c>
      <c r="L17" s="35" t="s">
        <v>91</v>
      </c>
      <c r="M17" s="35" t="s">
        <v>92</v>
      </c>
      <c r="O17" s="35" t="s">
        <v>85</v>
      </c>
      <c r="P17" s="35" t="s">
        <v>77</v>
      </c>
    </row>
    <row r="18" spans="1:16" x14ac:dyDescent="0.2">
      <c r="A18" s="5" t="s">
        <v>93</v>
      </c>
      <c r="B18" s="4"/>
      <c r="C18" s="27">
        <f t="shared" si="0"/>
        <v>45778</v>
      </c>
      <c r="D18" s="27">
        <v>45808</v>
      </c>
      <c r="E18" s="27" t="str">
        <f t="shared" si="1"/>
        <v>DY 2025</v>
      </c>
      <c r="F18" s="4"/>
      <c r="G18" s="33">
        <v>8</v>
      </c>
      <c r="H18" s="5" t="s">
        <v>94</v>
      </c>
      <c r="I18" s="5" t="s">
        <v>66</v>
      </c>
      <c r="K18" s="33">
        <v>31</v>
      </c>
      <c r="L18" s="5" t="s">
        <v>95</v>
      </c>
      <c r="M18" s="5" t="s">
        <v>92</v>
      </c>
      <c r="O18" s="5" t="s">
        <v>85</v>
      </c>
      <c r="P18" s="5" t="s">
        <v>81</v>
      </c>
    </row>
    <row r="19" spans="1:16" x14ac:dyDescent="0.2">
      <c r="A19" s="5" t="s">
        <v>96</v>
      </c>
      <c r="B19" s="4"/>
      <c r="C19" s="27">
        <f t="shared" si="0"/>
        <v>45809</v>
      </c>
      <c r="D19" s="27">
        <v>45838</v>
      </c>
      <c r="E19" s="27" t="str">
        <f t="shared" si="1"/>
        <v>DY 2025</v>
      </c>
      <c r="F19" s="4"/>
      <c r="G19" s="34">
        <v>9</v>
      </c>
      <c r="H19" s="35" t="s">
        <v>97</v>
      </c>
      <c r="I19" s="35" t="s">
        <v>66</v>
      </c>
      <c r="K19" s="34">
        <v>32</v>
      </c>
      <c r="L19" s="35" t="s">
        <v>98</v>
      </c>
      <c r="M19" s="35" t="s">
        <v>92</v>
      </c>
    </row>
    <row r="20" spans="1:16" x14ac:dyDescent="0.2">
      <c r="A20" s="8"/>
      <c r="B20" s="4"/>
      <c r="C20" s="27">
        <f t="shared" si="0"/>
        <v>45839</v>
      </c>
      <c r="D20" s="27">
        <v>45869</v>
      </c>
      <c r="E20" s="27" t="str">
        <f t="shared" si="1"/>
        <v>DY 2025</v>
      </c>
      <c r="F20" s="4"/>
      <c r="G20" s="33">
        <v>10</v>
      </c>
      <c r="H20" s="5" t="s">
        <v>99</v>
      </c>
      <c r="I20" s="5" t="s">
        <v>66</v>
      </c>
      <c r="K20" s="33">
        <v>33</v>
      </c>
      <c r="L20" s="5" t="s">
        <v>100</v>
      </c>
      <c r="M20" s="5" t="s">
        <v>92</v>
      </c>
    </row>
    <row r="21" spans="1:16" x14ac:dyDescent="0.2">
      <c r="A21" s="5"/>
      <c r="B21" s="4"/>
      <c r="C21" s="27">
        <f t="shared" si="0"/>
        <v>45870</v>
      </c>
      <c r="D21" s="27">
        <v>45900</v>
      </c>
      <c r="E21" s="27" t="str">
        <f t="shared" si="1"/>
        <v>DY 2025</v>
      </c>
      <c r="F21" s="4"/>
      <c r="G21" s="34">
        <v>11</v>
      </c>
      <c r="H21" s="35" t="s">
        <v>101</v>
      </c>
      <c r="I21" s="35" t="s">
        <v>66</v>
      </c>
      <c r="K21" s="34">
        <v>34</v>
      </c>
      <c r="L21" s="35" t="s">
        <v>102</v>
      </c>
      <c r="M21" s="35" t="s">
        <v>92</v>
      </c>
    </row>
    <row r="22" spans="1:16" x14ac:dyDescent="0.2">
      <c r="A22" s="5"/>
      <c r="B22" s="4"/>
      <c r="C22" s="27">
        <f t="shared" si="0"/>
        <v>45901</v>
      </c>
      <c r="D22" s="27">
        <v>45930</v>
      </c>
      <c r="E22" s="27" t="str">
        <f t="shared" si="1"/>
        <v>DY 2025</v>
      </c>
      <c r="F22" s="4"/>
      <c r="G22" s="33">
        <v>12</v>
      </c>
      <c r="H22" s="5" t="s">
        <v>103</v>
      </c>
      <c r="I22" s="5" t="s">
        <v>66</v>
      </c>
      <c r="K22" s="33">
        <v>35</v>
      </c>
      <c r="L22" s="5" t="s">
        <v>104</v>
      </c>
      <c r="M22" s="5" t="s">
        <v>92</v>
      </c>
    </row>
    <row r="23" spans="1:16" x14ac:dyDescent="0.2">
      <c r="A23" s="5"/>
      <c r="B23" s="4"/>
      <c r="F23" s="4"/>
      <c r="G23" s="34">
        <v>13</v>
      </c>
      <c r="H23" s="35" t="s">
        <v>105</v>
      </c>
      <c r="I23" s="35" t="s">
        <v>66</v>
      </c>
      <c r="K23" s="33">
        <v>37</v>
      </c>
      <c r="L23" s="5" t="s">
        <v>106</v>
      </c>
      <c r="M23" s="5" t="s">
        <v>92</v>
      </c>
    </row>
    <row r="24" spans="1:16" x14ac:dyDescent="0.2">
      <c r="A24" s="5"/>
      <c r="B24" s="4"/>
      <c r="C24" s="2" t="s">
        <v>107</v>
      </c>
      <c r="D24" s="2" t="s">
        <v>108</v>
      </c>
      <c r="E24" s="2" t="s">
        <v>109</v>
      </c>
      <c r="F24" s="4"/>
      <c r="G24" s="33">
        <v>14</v>
      </c>
      <c r="H24" s="5" t="s">
        <v>110</v>
      </c>
      <c r="I24" s="5" t="s">
        <v>66</v>
      </c>
      <c r="K24" s="33">
        <v>38</v>
      </c>
      <c r="L24" s="5" t="s">
        <v>111</v>
      </c>
      <c r="M24" s="5" t="s">
        <v>92</v>
      </c>
    </row>
    <row r="25" spans="1:16" x14ac:dyDescent="0.2">
      <c r="A25" s="5"/>
      <c r="B25" s="4"/>
      <c r="C25" s="36" t="s">
        <v>112</v>
      </c>
      <c r="D25" s="37" t="s">
        <v>113</v>
      </c>
      <c r="E25" s="37" t="s">
        <v>113</v>
      </c>
      <c r="F25" s="4"/>
      <c r="G25" s="34">
        <v>15</v>
      </c>
      <c r="H25" s="35" t="s">
        <v>114</v>
      </c>
      <c r="I25" s="35" t="s">
        <v>66</v>
      </c>
      <c r="K25" s="33">
        <v>41</v>
      </c>
      <c r="L25" s="5" t="s">
        <v>115</v>
      </c>
      <c r="M25" s="5" t="s">
        <v>92</v>
      </c>
    </row>
    <row r="26" spans="1:16" x14ac:dyDescent="0.2">
      <c r="A26" s="5"/>
      <c r="B26" s="4"/>
      <c r="C26" s="36" t="s">
        <v>116</v>
      </c>
      <c r="D26" s="38">
        <v>45627</v>
      </c>
      <c r="E26" s="38">
        <v>45627</v>
      </c>
      <c r="F26" s="4"/>
      <c r="G26" s="33">
        <v>16</v>
      </c>
      <c r="H26" s="5" t="s">
        <v>117</v>
      </c>
      <c r="I26" s="5" t="s">
        <v>66</v>
      </c>
      <c r="K26" s="33">
        <v>42</v>
      </c>
      <c r="L26" s="5" t="s">
        <v>118</v>
      </c>
      <c r="M26" s="5" t="s">
        <v>92</v>
      </c>
    </row>
    <row r="27" spans="1:16" x14ac:dyDescent="0.2">
      <c r="A27" s="5"/>
      <c r="B27" s="4"/>
      <c r="C27" s="36" t="s">
        <v>119</v>
      </c>
      <c r="D27" s="38">
        <v>45717</v>
      </c>
      <c r="E27" s="38">
        <v>45717</v>
      </c>
      <c r="F27" s="4"/>
      <c r="G27" s="34" t="s">
        <v>120</v>
      </c>
      <c r="H27" s="35" t="s">
        <v>121</v>
      </c>
      <c r="I27" s="35" t="s">
        <v>66</v>
      </c>
      <c r="K27" s="33">
        <v>45</v>
      </c>
      <c r="L27" s="5" t="s">
        <v>122</v>
      </c>
      <c r="M27" s="5" t="s">
        <v>92</v>
      </c>
    </row>
    <row r="28" spans="1:16" x14ac:dyDescent="0.2">
      <c r="A28" s="5"/>
      <c r="B28" s="4"/>
      <c r="C28" s="36" t="s">
        <v>123</v>
      </c>
      <c r="D28" s="38">
        <v>45809</v>
      </c>
      <c r="E28" s="38">
        <v>45809</v>
      </c>
      <c r="F28" s="4"/>
      <c r="G28" s="33" t="s">
        <v>124</v>
      </c>
      <c r="H28" s="5" t="s">
        <v>125</v>
      </c>
      <c r="I28" s="5" t="s">
        <v>66</v>
      </c>
      <c r="K28" s="33">
        <v>46</v>
      </c>
      <c r="L28" s="5" t="s">
        <v>126</v>
      </c>
      <c r="M28" s="5" t="s">
        <v>92</v>
      </c>
    </row>
    <row r="29" spans="1:16" x14ac:dyDescent="0.2">
      <c r="A29" s="5"/>
      <c r="B29" s="4"/>
      <c r="C29" s="36" t="s">
        <v>8</v>
      </c>
      <c r="D29" s="38">
        <v>45901</v>
      </c>
      <c r="E29" s="38">
        <v>45901</v>
      </c>
      <c r="F29" s="4"/>
      <c r="G29" s="34" t="s">
        <v>127</v>
      </c>
      <c r="H29" s="35" t="s">
        <v>128</v>
      </c>
      <c r="I29" s="35" t="s">
        <v>66</v>
      </c>
      <c r="K29" s="33">
        <v>47</v>
      </c>
      <c r="L29" s="5" t="s">
        <v>129</v>
      </c>
      <c r="M29" s="5" t="s">
        <v>92</v>
      </c>
    </row>
    <row r="30" spans="1:16" x14ac:dyDescent="0.2">
      <c r="A30" s="5"/>
      <c r="B30" s="4"/>
      <c r="C30" s="36"/>
      <c r="D30" s="38"/>
      <c r="E30" s="38"/>
      <c r="F30" s="4"/>
      <c r="G30" s="33" t="s">
        <v>130</v>
      </c>
      <c r="H30" s="5" t="s">
        <v>131</v>
      </c>
      <c r="I30" s="5" t="s">
        <v>66</v>
      </c>
      <c r="K30" s="33">
        <v>52</v>
      </c>
      <c r="L30" s="5" t="s">
        <v>132</v>
      </c>
      <c r="M30" s="5" t="s">
        <v>66</v>
      </c>
    </row>
    <row r="31" spans="1:16" x14ac:dyDescent="0.2">
      <c r="A31" s="5"/>
      <c r="B31" s="4"/>
      <c r="F31" s="4"/>
      <c r="G31" s="34" t="s">
        <v>133</v>
      </c>
      <c r="H31" s="35" t="s">
        <v>134</v>
      </c>
      <c r="I31" s="35" t="s">
        <v>66</v>
      </c>
      <c r="K31" s="5"/>
      <c r="L31" s="5"/>
      <c r="M31" s="5"/>
    </row>
    <row r="32" spans="1:16" x14ac:dyDescent="0.2">
      <c r="A32" s="5"/>
      <c r="B32" s="4"/>
      <c r="F32" s="4"/>
      <c r="G32" s="33" t="s">
        <v>135</v>
      </c>
      <c r="H32" s="5" t="s">
        <v>136</v>
      </c>
      <c r="I32" s="5" t="s">
        <v>66</v>
      </c>
    </row>
    <row r="33" spans="1:9" x14ac:dyDescent="0.2">
      <c r="A33" s="5"/>
      <c r="B33" s="4"/>
      <c r="D33" s="38">
        <v>45627</v>
      </c>
      <c r="E33">
        <v>3</v>
      </c>
      <c r="F33" s="4"/>
      <c r="G33" s="34" t="s">
        <v>137</v>
      </c>
      <c r="H33" s="35" t="s">
        <v>138</v>
      </c>
      <c r="I33" s="35" t="s">
        <v>66</v>
      </c>
    </row>
    <row r="34" spans="1:9" x14ac:dyDescent="0.2">
      <c r="A34" s="5"/>
      <c r="B34" s="4"/>
      <c r="D34" s="39">
        <v>45717</v>
      </c>
      <c r="E34">
        <v>6</v>
      </c>
      <c r="F34" s="4"/>
      <c r="G34" s="33" t="s">
        <v>139</v>
      </c>
      <c r="H34" s="5" t="s">
        <v>140</v>
      </c>
      <c r="I34" s="5" t="s">
        <v>66</v>
      </c>
    </row>
    <row r="35" spans="1:9" x14ac:dyDescent="0.2">
      <c r="A35" s="5"/>
      <c r="B35" s="4"/>
      <c r="D35" s="38">
        <v>45809</v>
      </c>
      <c r="E35">
        <v>9</v>
      </c>
      <c r="F35" s="4"/>
      <c r="G35" s="34" t="s">
        <v>141</v>
      </c>
      <c r="H35" s="35" t="s">
        <v>142</v>
      </c>
      <c r="I35" s="35" t="s">
        <v>66</v>
      </c>
    </row>
    <row r="36" spans="1:9" ht="13.5" thickBot="1" x14ac:dyDescent="0.25">
      <c r="A36" s="5"/>
      <c r="B36" s="4"/>
      <c r="D36" s="40">
        <v>45901</v>
      </c>
      <c r="E36">
        <v>12</v>
      </c>
      <c r="F36" s="4"/>
      <c r="G36" s="33" t="s">
        <v>143</v>
      </c>
      <c r="H36" s="5" t="s">
        <v>144</v>
      </c>
      <c r="I36" s="5" t="s">
        <v>66</v>
      </c>
    </row>
    <row r="37" spans="1:9" x14ac:dyDescent="0.2">
      <c r="A37" s="5"/>
      <c r="B37" s="4"/>
      <c r="F37" s="4"/>
      <c r="G37" s="34" t="s">
        <v>145</v>
      </c>
      <c r="H37" s="35" t="s">
        <v>146</v>
      </c>
      <c r="I37" s="35" t="s">
        <v>66</v>
      </c>
    </row>
    <row r="38" spans="1:9" x14ac:dyDescent="0.2">
      <c r="A38" s="5"/>
      <c r="B38" s="4"/>
      <c r="F38" s="4"/>
      <c r="G38" s="33" t="s">
        <v>147</v>
      </c>
      <c r="H38" s="5" t="s">
        <v>148</v>
      </c>
      <c r="I38" s="5" t="s">
        <v>66</v>
      </c>
    </row>
    <row r="39" spans="1:9" x14ac:dyDescent="0.2">
      <c r="A39" s="5"/>
      <c r="B39" s="4"/>
      <c r="F39" s="4"/>
      <c r="G39" s="34" t="s">
        <v>149</v>
      </c>
      <c r="H39" s="35" t="s">
        <v>150</v>
      </c>
      <c r="I39" s="35" t="s">
        <v>66</v>
      </c>
    </row>
    <row r="40" spans="1:9" x14ac:dyDescent="0.2">
      <c r="A40" s="5"/>
      <c r="B40" s="4"/>
      <c r="F40" s="4"/>
      <c r="G40" s="33" t="s">
        <v>151</v>
      </c>
      <c r="H40" s="5" t="s">
        <v>152</v>
      </c>
      <c r="I40" s="5" t="s">
        <v>66</v>
      </c>
    </row>
    <row r="41" spans="1:9" x14ac:dyDescent="0.2">
      <c r="A41" s="5"/>
      <c r="B41" s="4"/>
      <c r="F41" s="4"/>
      <c r="G41" s="34" t="s">
        <v>153</v>
      </c>
      <c r="H41" s="35" t="s">
        <v>154</v>
      </c>
      <c r="I41" s="35" t="s">
        <v>66</v>
      </c>
    </row>
    <row r="42" spans="1:9" x14ac:dyDescent="0.2">
      <c r="A42" s="5"/>
      <c r="B42" s="4"/>
      <c r="F42" s="4"/>
      <c r="G42" s="33" t="s">
        <v>155</v>
      </c>
      <c r="H42" s="5" t="s">
        <v>156</v>
      </c>
      <c r="I42" s="5" t="s">
        <v>66</v>
      </c>
    </row>
    <row r="43" spans="1:9" x14ac:dyDescent="0.2">
      <c r="A43" s="5"/>
      <c r="B43" s="4"/>
      <c r="F43" s="4"/>
      <c r="G43" s="34" t="s">
        <v>157</v>
      </c>
      <c r="H43" s="35" t="s">
        <v>158</v>
      </c>
      <c r="I43" s="35" t="s">
        <v>66</v>
      </c>
    </row>
    <row r="44" spans="1:9" x14ac:dyDescent="0.2">
      <c r="A44" s="5"/>
      <c r="B44" s="4"/>
      <c r="F44" s="4"/>
      <c r="G44" s="33" t="s">
        <v>159</v>
      </c>
      <c r="H44" s="5" t="s">
        <v>160</v>
      </c>
      <c r="I44" s="5" t="s">
        <v>66</v>
      </c>
    </row>
    <row r="45" spans="1:9" x14ac:dyDescent="0.2">
      <c r="A45" s="5"/>
      <c r="B45" s="4"/>
      <c r="F45" s="4"/>
      <c r="G45" s="34" t="s">
        <v>161</v>
      </c>
      <c r="H45" s="35" t="s">
        <v>162</v>
      </c>
      <c r="I45" s="35" t="s">
        <v>66</v>
      </c>
    </row>
    <row r="46" spans="1:9" x14ac:dyDescent="0.2">
      <c r="A46" s="5"/>
      <c r="B46" s="4"/>
      <c r="F46" s="4"/>
      <c r="G46" s="33">
        <v>36</v>
      </c>
      <c r="H46" s="5" t="s">
        <v>163</v>
      </c>
      <c r="I46" s="5" t="s">
        <v>92</v>
      </c>
    </row>
    <row r="47" spans="1:9" x14ac:dyDescent="0.2">
      <c r="A47" s="5"/>
      <c r="B47" s="4"/>
      <c r="F47" s="4"/>
      <c r="G47" s="33">
        <v>38</v>
      </c>
      <c r="H47" s="5" t="s">
        <v>111</v>
      </c>
      <c r="I47" s="5" t="s">
        <v>92</v>
      </c>
    </row>
    <row r="48" spans="1:9" x14ac:dyDescent="0.2">
      <c r="A48" s="5"/>
      <c r="B48" s="4"/>
      <c r="F48" s="4"/>
      <c r="G48" s="33">
        <v>40</v>
      </c>
      <c r="H48" s="5" t="s">
        <v>164</v>
      </c>
      <c r="I48" s="5" t="s">
        <v>92</v>
      </c>
    </row>
    <row r="49" spans="1:9" x14ac:dyDescent="0.2">
      <c r="A49" s="5"/>
      <c r="B49" s="4"/>
      <c r="F49" s="4"/>
      <c r="G49" s="33">
        <v>43</v>
      </c>
      <c r="H49" s="5" t="s">
        <v>165</v>
      </c>
      <c r="I49" s="5" t="s">
        <v>92</v>
      </c>
    </row>
    <row r="50" spans="1:9" x14ac:dyDescent="0.2">
      <c r="A50" s="5"/>
      <c r="B50" s="4"/>
      <c r="F50" s="4"/>
      <c r="G50" s="33">
        <v>44</v>
      </c>
      <c r="H50" s="5" t="s">
        <v>166</v>
      </c>
      <c r="I50" s="5" t="s">
        <v>92</v>
      </c>
    </row>
    <row r="51" spans="1:9" x14ac:dyDescent="0.2">
      <c r="A51" s="5"/>
      <c r="B51" s="4"/>
      <c r="F51" s="4"/>
      <c r="G51" s="33">
        <v>47</v>
      </c>
      <c r="H51" s="5" t="s">
        <v>129</v>
      </c>
      <c r="I51" s="5" t="s">
        <v>92</v>
      </c>
    </row>
    <row r="52" spans="1:9" x14ac:dyDescent="0.2">
      <c r="A52" s="5"/>
      <c r="B52" s="4"/>
      <c r="F52" s="4"/>
      <c r="G52" s="33">
        <v>52</v>
      </c>
      <c r="H52" s="5" t="s">
        <v>132</v>
      </c>
      <c r="I52" s="5" t="s">
        <v>66</v>
      </c>
    </row>
    <row r="53" spans="1:9" x14ac:dyDescent="0.2">
      <c r="A53" s="5"/>
      <c r="B53" s="4"/>
      <c r="F53" s="4"/>
      <c r="G53" s="4"/>
      <c r="H53" s="5"/>
      <c r="I53" s="5"/>
    </row>
    <row r="54" spans="1:9" x14ac:dyDescent="0.2">
      <c r="A54" s="5"/>
      <c r="B54" s="4"/>
      <c r="F54" s="4"/>
      <c r="G54" s="4"/>
      <c r="H54" s="5"/>
      <c r="I54" s="5"/>
    </row>
    <row r="55" spans="1:9" x14ac:dyDescent="0.2">
      <c r="A55" s="5"/>
      <c r="B55" s="4"/>
      <c r="F55" s="4"/>
      <c r="G55" s="4"/>
    </row>
    <row r="56" spans="1:9" x14ac:dyDescent="0.2">
      <c r="A56" s="4"/>
      <c r="B56" s="4"/>
      <c r="F56" s="4"/>
      <c r="G56" s="4"/>
    </row>
    <row r="57" spans="1:9" x14ac:dyDescent="0.2">
      <c r="A57" s="22"/>
      <c r="B57" s="4"/>
      <c r="F57" s="4"/>
      <c r="G57" s="4"/>
    </row>
    <row r="58" spans="1:9" x14ac:dyDescent="0.2">
      <c r="B58" s="4"/>
      <c r="F58" s="4"/>
      <c r="G58" s="4"/>
    </row>
    <row r="59" spans="1:9" x14ac:dyDescent="0.2">
      <c r="B59" s="4"/>
      <c r="F59" s="4"/>
      <c r="G59" s="4"/>
    </row>
    <row r="60" spans="1:9" x14ac:dyDescent="0.2">
      <c r="B60" s="4"/>
      <c r="F60" s="4"/>
      <c r="G60" s="4"/>
    </row>
    <row r="61" spans="1:9" x14ac:dyDescent="0.2">
      <c r="B61" s="4"/>
      <c r="F61" s="4"/>
      <c r="G61" s="4"/>
    </row>
    <row r="62" spans="1:9" x14ac:dyDescent="0.2">
      <c r="B62" s="4"/>
      <c r="F62" s="4"/>
      <c r="G62" s="4"/>
    </row>
    <row r="63" spans="1:9" x14ac:dyDescent="0.2">
      <c r="B63" s="4"/>
      <c r="F63" s="4"/>
      <c r="G63" s="4"/>
    </row>
    <row r="64" spans="1:9" x14ac:dyDescent="0.2">
      <c r="B64" s="4"/>
      <c r="F64" s="4"/>
      <c r="G64" s="4"/>
    </row>
    <row r="65" spans="2:7" x14ac:dyDescent="0.2">
      <c r="B65" s="4"/>
      <c r="F65" s="4"/>
      <c r="G65" s="4"/>
    </row>
    <row r="66" spans="2:7" x14ac:dyDescent="0.2">
      <c r="B66" s="4"/>
      <c r="F66" s="4"/>
      <c r="G66" s="4"/>
    </row>
    <row r="67" spans="2:7" x14ac:dyDescent="0.2">
      <c r="B67" s="4"/>
      <c r="F67" s="4"/>
      <c r="G67" s="4"/>
    </row>
    <row r="68" spans="2:7" x14ac:dyDescent="0.2">
      <c r="B68" s="4"/>
      <c r="F68" s="4"/>
      <c r="G68" s="4"/>
    </row>
    <row r="69" spans="2:7" x14ac:dyDescent="0.2">
      <c r="B69" s="4"/>
      <c r="F69" s="4"/>
      <c r="G69" s="4"/>
    </row>
    <row r="70" spans="2:7" x14ac:dyDescent="0.2">
      <c r="B70" s="4"/>
      <c r="F70" s="4"/>
      <c r="G70" s="4"/>
    </row>
    <row r="71" spans="2:7" x14ac:dyDescent="0.2">
      <c r="B71" s="4"/>
      <c r="F71" s="4"/>
      <c r="G71" s="4"/>
    </row>
    <row r="72" spans="2:7" x14ac:dyDescent="0.2">
      <c r="B72" s="4"/>
      <c r="F72" s="4"/>
      <c r="G72" s="4"/>
    </row>
    <row r="73" spans="2:7" x14ac:dyDescent="0.2">
      <c r="B73" s="4"/>
      <c r="F73" s="4"/>
      <c r="G73" s="4"/>
    </row>
    <row r="74" spans="2:7" x14ac:dyDescent="0.2">
      <c r="B74" s="4"/>
      <c r="F74" s="4"/>
      <c r="G74" s="4"/>
    </row>
  </sheetData>
  <sheetProtection autoFilter="0"/>
  <pageMargins left="0.7" right="0.7" top="0.75" bottom="0.75" header="0.3" footer="0.3"/>
  <pageSetup scale="45"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05DA-9654-455E-BA7B-CE4DEA37131C}">
  <sheetPr codeName="Sheet7">
    <tabColor rgb="FFC6C9CA"/>
    <pageSetUpPr fitToPage="1"/>
  </sheetPr>
  <dimension ref="A1:P40"/>
  <sheetViews>
    <sheetView showGridLines="0" tabSelected="1" workbookViewId="0"/>
  </sheetViews>
  <sheetFormatPr defaultColWidth="0" defaultRowHeight="12.75" zeroHeight="1" x14ac:dyDescent="0.2"/>
  <cols>
    <col min="1" max="2" width="9.28515625" style="46" customWidth="1"/>
    <col min="3" max="3" width="10.42578125" style="46" customWidth="1"/>
    <col min="4" max="12" width="9.28515625" style="46" customWidth="1"/>
    <col min="13" max="13" width="3.42578125" style="46" customWidth="1"/>
    <col min="14" max="15" width="9.28515625" style="46" hidden="1" customWidth="1"/>
    <col min="16" max="16" width="17.42578125" style="46" hidden="1" customWidth="1"/>
    <col min="17" max="16384" width="9.28515625" style="46" hidden="1"/>
  </cols>
  <sheetData>
    <row r="1" spans="1:16" s="45" customFormat="1" ht="18" customHeight="1" x14ac:dyDescent="0.25">
      <c r="A1" s="42" t="s">
        <v>0</v>
      </c>
      <c r="B1" s="43"/>
      <c r="C1" s="44"/>
      <c r="D1" s="44"/>
      <c r="E1" s="44"/>
      <c r="F1" s="44"/>
      <c r="G1" s="44"/>
      <c r="H1" s="44"/>
      <c r="I1" s="44"/>
      <c r="J1" s="44"/>
      <c r="K1" s="44"/>
      <c r="L1" s="44"/>
      <c r="N1" s="46" t="s">
        <v>191</v>
      </c>
    </row>
    <row r="2" spans="1:16" s="45" customFormat="1" ht="18" customHeight="1" x14ac:dyDescent="0.25">
      <c r="A2" s="42" t="s">
        <v>3</v>
      </c>
      <c r="B2" s="43"/>
      <c r="C2" s="44"/>
      <c r="D2" s="44"/>
      <c r="E2" s="44"/>
      <c r="F2" s="44"/>
      <c r="G2" s="44"/>
      <c r="H2" s="44"/>
      <c r="I2" s="44"/>
      <c r="J2" s="44"/>
      <c r="K2" s="44"/>
      <c r="L2" s="44"/>
    </row>
    <row r="3" spans="1:16" s="45" customFormat="1" ht="18" customHeight="1" x14ac:dyDescent="0.25">
      <c r="A3" s="42" t="s">
        <v>192</v>
      </c>
      <c r="B3" s="47"/>
      <c r="C3" s="44"/>
      <c r="D3" s="44"/>
      <c r="E3" s="44"/>
      <c r="F3" s="44"/>
      <c r="G3" s="44"/>
      <c r="H3" s="44"/>
      <c r="I3" s="44"/>
      <c r="J3" s="44"/>
      <c r="K3" s="44"/>
      <c r="L3" s="44"/>
    </row>
    <row r="4" spans="1:16" x14ac:dyDescent="0.2">
      <c r="A4" s="48"/>
      <c r="B4" s="48"/>
      <c r="C4" s="48"/>
      <c r="D4" s="48"/>
      <c r="E4" s="48"/>
      <c r="F4" s="48"/>
      <c r="G4" s="48"/>
      <c r="H4" s="48"/>
      <c r="I4" s="48"/>
      <c r="J4" s="48"/>
      <c r="K4" s="49" t="s">
        <v>193</v>
      </c>
      <c r="L4" s="50"/>
      <c r="M4" s="48"/>
    </row>
    <row r="5" spans="1:16" x14ac:dyDescent="0.2"/>
    <row r="6" spans="1:16" x14ac:dyDescent="0.2">
      <c r="C6" s="51" t="s">
        <v>194</v>
      </c>
      <c r="D6" s="51"/>
      <c r="E6" s="51"/>
      <c r="F6" s="51"/>
      <c r="G6" s="51"/>
      <c r="H6" s="51"/>
      <c r="I6" s="51"/>
      <c r="J6" s="51"/>
    </row>
    <row r="7" spans="1:16" x14ac:dyDescent="0.2">
      <c r="C7" s="51"/>
      <c r="D7" s="51"/>
      <c r="E7" s="51"/>
      <c r="F7" s="51"/>
      <c r="G7" s="51"/>
      <c r="H7" s="51"/>
      <c r="I7" s="51"/>
      <c r="J7" s="51"/>
    </row>
    <row r="8" spans="1:16" ht="13.5" thickBot="1" x14ac:dyDescent="0.25">
      <c r="C8" s="52"/>
      <c r="D8" s="290" t="s">
        <v>63</v>
      </c>
      <c r="E8" s="290"/>
      <c r="F8" s="290"/>
      <c r="G8" s="290"/>
      <c r="H8" s="290"/>
      <c r="I8" s="290"/>
      <c r="J8" s="52"/>
    </row>
    <row r="9" spans="1:16" x14ac:dyDescent="0.2">
      <c r="C9" s="53"/>
      <c r="D9" s="53"/>
      <c r="E9" s="51"/>
      <c r="F9" s="51"/>
      <c r="G9" s="51"/>
      <c r="H9" s="51"/>
      <c r="I9" s="53"/>
      <c r="J9" s="53"/>
    </row>
    <row r="10" spans="1:16" x14ac:dyDescent="0.2">
      <c r="C10" s="51" t="s">
        <v>195</v>
      </c>
      <c r="D10" s="51"/>
      <c r="E10" s="51"/>
      <c r="F10" s="51"/>
      <c r="G10" s="54"/>
      <c r="H10" s="51"/>
      <c r="I10" s="51"/>
      <c r="J10" s="51"/>
    </row>
    <row r="11" spans="1:16" x14ac:dyDescent="0.2">
      <c r="C11" s="51"/>
      <c r="D11" s="51"/>
      <c r="E11" s="51"/>
      <c r="F11" s="51"/>
      <c r="G11" s="51"/>
      <c r="H11" s="51"/>
      <c r="I11" s="51"/>
      <c r="J11" s="51"/>
    </row>
    <row r="12" spans="1:16" ht="15.75" x14ac:dyDescent="0.25">
      <c r="C12" s="55" t="str">
        <f>Info!header_1</f>
        <v>Rhode Island Medicaid</v>
      </c>
      <c r="D12" s="56"/>
      <c r="E12" s="51"/>
      <c r="F12" s="51"/>
      <c r="G12" s="51"/>
      <c r="H12" s="51"/>
      <c r="I12" s="51"/>
      <c r="J12" s="51"/>
    </row>
    <row r="13" spans="1:16" x14ac:dyDescent="0.2">
      <c r="C13" s="51"/>
      <c r="D13" s="51"/>
      <c r="E13" s="51"/>
      <c r="F13" s="51"/>
      <c r="G13" s="51"/>
      <c r="H13" s="51"/>
      <c r="I13" s="51"/>
      <c r="J13" s="51"/>
    </row>
    <row r="14" spans="1:16" x14ac:dyDescent="0.2">
      <c r="C14" s="51" t="s">
        <v>196</v>
      </c>
      <c r="D14" s="51"/>
      <c r="E14" s="51"/>
      <c r="F14" s="51"/>
      <c r="G14" s="51"/>
      <c r="H14" s="51"/>
      <c r="I14" s="51"/>
      <c r="J14" s="51"/>
    </row>
    <row r="15" spans="1:16" x14ac:dyDescent="0.2">
      <c r="C15" s="51"/>
      <c r="D15" s="51"/>
      <c r="E15" s="51"/>
      <c r="F15" s="51"/>
      <c r="G15" s="51"/>
      <c r="H15" s="51"/>
      <c r="I15" s="51"/>
      <c r="J15" s="51"/>
    </row>
    <row r="16" spans="1:16" ht="13.5" thickBot="1" x14ac:dyDescent="0.25">
      <c r="D16" s="291" t="s">
        <v>112</v>
      </c>
      <c r="E16" s="291"/>
      <c r="F16" s="291"/>
      <c r="G16" s="291"/>
      <c r="H16" s="291"/>
      <c r="I16" s="291"/>
      <c r="J16"/>
      <c r="K16"/>
      <c r="L16"/>
      <c r="M16"/>
      <c r="N16" s="57" t="str">
        <f>+INDEX(list_svcdates[Last Month],MATCH(D16,list_svcdates[Service Dates],0))</f>
        <v>N/A</v>
      </c>
      <c r="O16" s="57" t="str">
        <f>++IF(N16="N/A","N/A",DATEVALUE((LEFT(D16,15))))</f>
        <v>N/A</v>
      </c>
      <c r="P16" s="58" t="e">
        <f>+MONTH(N16)</f>
        <v>#VALUE!</v>
      </c>
    </row>
    <row r="17" spans="2:16" x14ac:dyDescent="0.2">
      <c r="G17" s="59"/>
      <c r="H17" s="59"/>
      <c r="N17" s="57" t="str">
        <f>+INDEX(list_svcdates[Paid Month],MATCH(D16,list_svcdates[Service Dates],0))</f>
        <v>N/A</v>
      </c>
      <c r="O17" s="57" t="e">
        <f>+INDEX(tbl_time_inc[End Date],MATCH($N$17,tbl_time_inc[Incurred_Month],0))</f>
        <v>#N/A</v>
      </c>
      <c r="P17" s="60">
        <f>+_xlfn.IFNA(INDEX(Lookups!$E$33:$E$36,MATCH(Attestation!N17,Lookups!$D$33:$D$36,0)),0)</f>
        <v>0</v>
      </c>
    </row>
    <row r="18" spans="2:16" x14ac:dyDescent="0.2"/>
    <row r="19" spans="2:16" x14ac:dyDescent="0.2"/>
    <row r="20" spans="2:16" ht="13.5" thickBot="1" x14ac:dyDescent="0.25">
      <c r="C20" s="46" t="s">
        <v>197</v>
      </c>
      <c r="D20" s="59"/>
      <c r="E20" s="289"/>
      <c r="F20" s="289"/>
      <c r="G20" s="289"/>
      <c r="H20" s="289"/>
    </row>
    <row r="21" spans="2:16" x14ac:dyDescent="0.2"/>
    <row r="22" spans="2:16" ht="13.5" thickBot="1" x14ac:dyDescent="0.25">
      <c r="C22" s="46" t="s">
        <v>198</v>
      </c>
      <c r="D22" s="59"/>
      <c r="E22" s="289"/>
      <c r="F22" s="289"/>
      <c r="G22" s="289"/>
      <c r="H22" s="289"/>
    </row>
    <row r="23" spans="2:16" x14ac:dyDescent="0.2"/>
    <row r="24" spans="2:16" ht="13.5" thickBot="1" x14ac:dyDescent="0.25">
      <c r="C24" s="46" t="s">
        <v>199</v>
      </c>
      <c r="D24" s="59"/>
      <c r="E24" s="289"/>
      <c r="F24" s="289"/>
      <c r="G24" s="289"/>
      <c r="H24" s="289"/>
    </row>
    <row r="25" spans="2:16" x14ac:dyDescent="0.2"/>
    <row r="26" spans="2:16" ht="13.5" thickBot="1" x14ac:dyDescent="0.25">
      <c r="C26" s="46" t="s">
        <v>200</v>
      </c>
      <c r="D26" s="59"/>
      <c r="E26" s="289"/>
      <c r="F26" s="289"/>
      <c r="G26" s="289"/>
      <c r="H26" s="289"/>
    </row>
    <row r="27" spans="2:16" x14ac:dyDescent="0.2">
      <c r="D27" s="59"/>
      <c r="E27" s="53"/>
      <c r="F27" s="53"/>
      <c r="G27" s="53"/>
      <c r="H27" s="53"/>
    </row>
    <row r="28" spans="2:16" x14ac:dyDescent="0.2">
      <c r="C28" s="61"/>
      <c r="E28" s="61"/>
      <c r="N28" s="62"/>
    </row>
    <row r="29" spans="2:16" x14ac:dyDescent="0.2">
      <c r="B29" s="63" t="str">
        <f>IF(Checks!$G$4="False","Please review [Checks] tab and provide explanation for issues identified.","")</f>
        <v>Please review [Checks] tab and provide explanation for issues identified.</v>
      </c>
      <c r="C29" s="51"/>
      <c r="D29" s="51"/>
      <c r="E29" s="51"/>
      <c r="F29" s="51"/>
      <c r="G29" s="51"/>
      <c r="H29" s="51"/>
      <c r="I29" s="51"/>
      <c r="J29" s="51"/>
      <c r="K29" s="51"/>
      <c r="N29" s="46" t="s">
        <v>201</v>
      </c>
    </row>
    <row r="30" spans="2:16" x14ac:dyDescent="0.2">
      <c r="B30" s="64" t="str">
        <f>IF(O34&gt;0,"Warning: Checks do not reconcile. Please fill out notes section.","")</f>
        <v>Warning: Checks do not reconcile. Please fill out notes section.</v>
      </c>
      <c r="C30" s="51"/>
      <c r="D30" s="51"/>
      <c r="E30" s="51"/>
      <c r="F30" s="51"/>
      <c r="G30" s="51"/>
      <c r="H30" s="51"/>
      <c r="I30" s="51"/>
      <c r="J30" s="51"/>
      <c r="K30" s="51"/>
    </row>
    <row r="31" spans="2:16" ht="39" customHeight="1" x14ac:dyDescent="0.2">
      <c r="B31" s="287" t="str">
        <f>N31</f>
        <v>I hereby attest the information submitted in the report herein is current, complete, and accurate to the best of my knowledge. Failure to attest (as indicated by the completed section below) will result in non-acceptance of the report.</v>
      </c>
      <c r="C31" s="287"/>
      <c r="D31" s="287"/>
      <c r="E31" s="287"/>
      <c r="F31" s="287"/>
      <c r="G31" s="287"/>
      <c r="H31" s="287"/>
      <c r="I31" s="287"/>
      <c r="J31" s="287"/>
      <c r="K31" s="287"/>
      <c r="L31" s="65"/>
      <c r="N31" s="46" t="s">
        <v>202</v>
      </c>
      <c r="O31" s="46" t="s">
        <v>203</v>
      </c>
    </row>
    <row r="32" spans="2:16" ht="374.25" customHeight="1" x14ac:dyDescent="0.2">
      <c r="B32" s="288" t="s">
        <v>204</v>
      </c>
      <c r="C32" s="288"/>
      <c r="D32" s="288"/>
      <c r="E32" s="288"/>
      <c r="F32" s="288"/>
      <c r="G32" s="288"/>
      <c r="H32" s="288"/>
      <c r="I32" s="288"/>
      <c r="J32" s="288"/>
      <c r="K32" s="288"/>
      <c r="L32" s="66"/>
    </row>
    <row r="33" spans="1:15" x14ac:dyDescent="0.2">
      <c r="B33" s="61"/>
    </row>
    <row r="34" spans="1:15" x14ac:dyDescent="0.2">
      <c r="D34" s="58" t="str">
        <f>IF(O34&gt;0,"Warning: Checks do not reconcile. Please fill out notes section.","")</f>
        <v>Warning: Checks do not reconcile. Please fill out notes section.</v>
      </c>
      <c r="O34" s="46">
        <f>COUNTIF(Checks!C:C,"False, please include explanation in notes section.")</f>
        <v>1</v>
      </c>
    </row>
    <row r="35" spans="1:15" ht="13.5" thickBot="1" x14ac:dyDescent="0.25">
      <c r="C35" s="46" t="s">
        <v>205</v>
      </c>
      <c r="E35" s="289"/>
      <c r="F35" s="289"/>
      <c r="G35" s="289"/>
      <c r="H35" s="289"/>
    </row>
    <row r="36" spans="1:15" x14ac:dyDescent="0.2"/>
    <row r="37" spans="1:15" ht="13.5" thickBot="1" x14ac:dyDescent="0.25">
      <c r="C37" s="46" t="s">
        <v>206</v>
      </c>
      <c r="E37" s="289"/>
      <c r="F37" s="289"/>
      <c r="G37" s="289"/>
      <c r="H37" s="289"/>
    </row>
    <row r="38" spans="1:15" x14ac:dyDescent="0.2"/>
    <row r="39" spans="1:15" x14ac:dyDescent="0.2"/>
    <row r="40" spans="1:15" hidden="1" x14ac:dyDescent="0.2">
      <c r="A40" s="46" t="s">
        <v>191</v>
      </c>
    </row>
  </sheetData>
  <sheetProtection algorithmName="SHA-512" hashValue="1NeBxAVgGCrTjKNwT2ELXimKOGFvFwzMus/1S8eCoaBKUPdoP5n3owQHtJzIf8G3+x1p6L1Rpgo6eTc+dZyWjw==" saltValue="SzVWBqC1Jg03yluaSyX0Og==" spinCount="100000" sheet="1" objects="1" scenarios="1" autoFilter="0"/>
  <mergeCells count="10">
    <mergeCell ref="B31:K31"/>
    <mergeCell ref="B32:K32"/>
    <mergeCell ref="E35:H35"/>
    <mergeCell ref="E37:H37"/>
    <mergeCell ref="D8:I8"/>
    <mergeCell ref="D16:I16"/>
    <mergeCell ref="E20:H20"/>
    <mergeCell ref="E22:H22"/>
    <mergeCell ref="E24:H24"/>
    <mergeCell ref="E26:H26"/>
  </mergeCells>
  <conditionalFormatting sqref="D8:I8">
    <cfRule type="expression" dxfId="4" priority="1">
      <formula>$D$8="&lt; Please select Provider Name from dropdown &gt;"</formula>
    </cfRule>
  </conditionalFormatting>
  <conditionalFormatting sqref="E20 B28:L28 E35 E37">
    <cfRule type="expression" dxfId="3" priority="2">
      <formula>$E$28&lt;&gt;""</formula>
    </cfRule>
  </conditionalFormatting>
  <printOptions horizontalCentered="1"/>
  <pageMargins left="0.25" right="0.25" top="0.6" bottom="0.6" header="0.25" footer="0.25"/>
  <pageSetup scale="72" orientation="portrait" r:id="rId1"/>
  <headerFooter>
    <oddHeader xml:space="preserve">&amp;R&amp;D
</oddHeader>
    <oddFooter xml:space="preserve">&amp;L&amp;A
&amp;C&amp;"Arial,Bold" DRAFT Milliman, Inc.&amp;RPage &amp;P of &amp;N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E2BCCA-5CAB-48AE-9CB9-A87B7F514EA4}">
          <x14:formula1>
            <xm:f>Lookups!$C$25:$C$29</xm:f>
          </x14:formula1>
          <xm:sqref>D16:I16</xm:sqref>
        </x14:dataValidation>
        <x14:dataValidation type="list" allowBlank="1" showInputMessage="1" showErrorMessage="1" xr:uid="{C73C9907-0407-4C69-BA9F-0986FB894AA2}">
          <x14:formula1>
            <xm:f>Lookups!$A$11:$A$19</xm:f>
          </x14:formula1>
          <xm:sqref>D8:I8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5C5A-BDB2-4ED1-82EC-BD5511AFFC51}">
  <sheetPr codeName="Sheet12">
    <tabColor rgb="FF727A7D"/>
  </sheetPr>
  <dimension ref="A1:H122"/>
  <sheetViews>
    <sheetView showGridLines="0" workbookViewId="0"/>
  </sheetViews>
  <sheetFormatPr defaultColWidth="0" defaultRowHeight="12.6" customHeight="1" zeroHeight="1" x14ac:dyDescent="0.2"/>
  <cols>
    <col min="1" max="1" width="9.28515625" customWidth="1"/>
    <col min="2" max="2" width="87" customWidth="1"/>
    <col min="3" max="3" width="46" style="68" customWidth="1"/>
    <col min="4" max="4" width="2.7109375" customWidth="1"/>
    <col min="5" max="5" width="120.28515625" customWidth="1"/>
    <col min="6" max="6" width="3.28515625" customWidth="1"/>
    <col min="7" max="8" width="0" hidden="1" customWidth="1"/>
    <col min="9" max="16384" width="9.28515625" hidden="1"/>
  </cols>
  <sheetData>
    <row r="1" spans="1:8" ht="18" customHeight="1" x14ac:dyDescent="0.25">
      <c r="A1" s="67" t="s">
        <v>0</v>
      </c>
      <c r="G1" s="46" t="s">
        <v>191</v>
      </c>
    </row>
    <row r="2" spans="1:8" ht="18" customHeight="1" x14ac:dyDescent="0.25">
      <c r="A2" s="67" t="s">
        <v>3</v>
      </c>
    </row>
    <row r="3" spans="1:8" ht="18" customHeight="1" x14ac:dyDescent="0.25">
      <c r="A3" s="42" t="str">
        <f>"Provider: " &amp;Attestation!this_plan</f>
        <v>Provider: &lt; Please select Provider Name from dropdown &gt;</v>
      </c>
    </row>
    <row r="4" spans="1:8" ht="18" customHeight="1" x14ac:dyDescent="0.25">
      <c r="A4" s="67" t="s">
        <v>172</v>
      </c>
      <c r="E4" s="49" t="s">
        <v>193</v>
      </c>
      <c r="G4" s="4" t="str">
        <f>IF(ISNUMBER(MATCH("False,*",$C$8:$C$23,0)),"False","True")</f>
        <v>False</v>
      </c>
      <c r="H4" s="4" t="s">
        <v>207</v>
      </c>
    </row>
    <row r="5" spans="1:8" ht="15" customHeight="1" x14ac:dyDescent="0.2">
      <c r="E5" s="50"/>
      <c r="G5" s="4"/>
      <c r="H5" s="4" t="s">
        <v>208</v>
      </c>
    </row>
    <row r="6" spans="1:8" ht="12.75" x14ac:dyDescent="0.2">
      <c r="A6" s="69"/>
      <c r="E6" s="61" t="s">
        <v>209</v>
      </c>
    </row>
    <row r="7" spans="1:8" ht="13.5" thickBot="1" x14ac:dyDescent="0.25">
      <c r="A7" s="69"/>
      <c r="B7" s="4"/>
      <c r="E7" s="70"/>
    </row>
    <row r="8" spans="1:8" ht="26.25" thickBot="1" x14ac:dyDescent="0.25">
      <c r="A8" s="71">
        <f>MAX($A$1:$A7)+1</f>
        <v>1</v>
      </c>
      <c r="B8" s="72" t="s">
        <v>210</v>
      </c>
      <c r="C8" s="68" t="str">
        <f>+IF('Staffing Costs'!$E$4&lt;&gt;0,"True","False, please include explanation in notes section.")</f>
        <v>False, please include explanation in notes section.</v>
      </c>
      <c r="E8" s="73"/>
    </row>
    <row r="9" spans="1:8" ht="12.75" x14ac:dyDescent="0.2">
      <c r="A9" s="71"/>
      <c r="B9" s="4"/>
    </row>
    <row r="10" spans="1:8" ht="13.5" thickBot="1" x14ac:dyDescent="0.25">
      <c r="A10" s="71">
        <f>MAX($A$1:$A9)+1</f>
        <v>2</v>
      </c>
      <c r="B10" s="46" t="s">
        <v>211</v>
      </c>
      <c r="D10" s="4"/>
    </row>
    <row r="11" spans="1:8" ht="12.75" x14ac:dyDescent="0.2">
      <c r="A11" s="71"/>
      <c r="B11" t="s">
        <v>212</v>
      </c>
      <c r="C11" s="68" t="str">
        <f>IF(ROUND(SUMIFS('Staffing Costs'!$F:$F,'Staffing Costs'!$I:$I,"")+SUMIFS('Staffing Costs'!$I:$I,'Staffing Costs'!$F:$F,0),0)=0,"True","False, please include explanation in notes section.")</f>
        <v>True</v>
      </c>
      <c r="E11" s="292"/>
    </row>
    <row r="12" spans="1:8" ht="12.75" x14ac:dyDescent="0.2">
      <c r="A12" s="71"/>
      <c r="B12" t="s">
        <v>213</v>
      </c>
      <c r="C12" s="68" t="str">
        <f>IF(ROUND(SUMIFS('Staffing Costs'!$F:$F,'Staffing Costs'!$J:$J,"")+SUMIFS('Staffing Costs'!$J:$J,'Staffing Costs'!$F:$F,0),0)=0,"True","False, please include explanation in notes section.")</f>
        <v>True</v>
      </c>
      <c r="E12" s="293"/>
    </row>
    <row r="13" spans="1:8" ht="13.5" thickBot="1" x14ac:dyDescent="0.25">
      <c r="A13" s="71"/>
      <c r="B13" t="s">
        <v>214</v>
      </c>
      <c r="C13" s="68" t="str">
        <f>IF(ROUND(SUMIFS('Staffing Costs'!$F:$F,'Staffing Costs'!$K:$K,"")+SUMIFS('Staffing Costs'!$K:$K,'Staffing Costs'!$F:$F,0),0)=0,"True","False, please include explanation in notes section.")</f>
        <v>True</v>
      </c>
      <c r="E13" s="294"/>
    </row>
    <row r="14" spans="1:8" ht="12.75" x14ac:dyDescent="0.2">
      <c r="A14" s="71"/>
    </row>
    <row r="15" spans="1:8" ht="13.5" thickBot="1" x14ac:dyDescent="0.25">
      <c r="A15" s="71">
        <f>MAX($A$1:$A11)+1</f>
        <v>3</v>
      </c>
      <c r="B15" s="46" t="s">
        <v>215</v>
      </c>
    </row>
    <row r="16" spans="1:8" ht="12.75" x14ac:dyDescent="0.2">
      <c r="A16" s="71"/>
      <c r="B16" t="s">
        <v>212</v>
      </c>
      <c r="C16" s="68" t="str">
        <f>IF(ROUND(SUMIFS('Staffing Costs'!$I:$I,'Staffing Costs'!$F:$F,"")+SUMIFS('Staffing Costs'!$F:$F,'Staffing Costs'!$I:$I,0),0)=0,"True","False, please include explanation in notes section.")</f>
        <v>True</v>
      </c>
      <c r="E16" s="292"/>
    </row>
    <row r="17" spans="1:5" ht="12.75" x14ac:dyDescent="0.2">
      <c r="A17" s="71"/>
      <c r="B17" t="s">
        <v>213</v>
      </c>
      <c r="C17" s="68" t="str">
        <f>IF(ROUND(SUMIFS('Staffing Costs'!$J:$J,'Staffing Costs'!$F:$F,"")+SUMIFS('Staffing Costs'!$F:$F,'Staffing Costs'!$J:$J,0),0)=0,"True","False, please include explanation in notes section.")</f>
        <v>True</v>
      </c>
      <c r="E17" s="293"/>
    </row>
    <row r="18" spans="1:5" ht="13.5" thickBot="1" x14ac:dyDescent="0.25">
      <c r="A18" s="71"/>
      <c r="B18" t="s">
        <v>214</v>
      </c>
      <c r="C18" s="68" t="str">
        <f>IF(ROUND(SUMIFS('Staffing Costs'!$K:$K,'Staffing Costs'!$F:$F,"")+SUMIFS('Staffing Costs'!$F:$F,'Staffing Costs'!$K:$K,0),0)=0,"True","False, please include explanation in notes section.")</f>
        <v>True</v>
      </c>
      <c r="E18" s="294"/>
    </row>
    <row r="19" spans="1:5" ht="13.5" thickBot="1" x14ac:dyDescent="0.25">
      <c r="A19" s="71"/>
      <c r="B19" s="4"/>
    </row>
    <row r="20" spans="1:5" ht="13.5" thickBot="1" x14ac:dyDescent="0.25">
      <c r="A20" s="71">
        <f>MAX($A$1:$A19)+1</f>
        <v>4</v>
      </c>
      <c r="B20" s="46" t="s">
        <v>216</v>
      </c>
      <c r="C20" s="68" t="str">
        <f>IF((COUNTIF('Staffing Costs'!$F:$G,"&lt;0"))=0,"True","False, please include explanation in notes section.")</f>
        <v>True</v>
      </c>
      <c r="D20" s="74"/>
      <c r="E20" s="73"/>
    </row>
    <row r="21" spans="1:5" ht="13.5" thickBot="1" x14ac:dyDescent="0.25">
      <c r="A21" s="74"/>
      <c r="B21" s="75"/>
      <c r="D21" s="74"/>
      <c r="E21" s="72"/>
    </row>
    <row r="22" spans="1:5" ht="13.5" thickBot="1" x14ac:dyDescent="0.25">
      <c r="A22" s="71">
        <f>MAX($A$1:$A21)+1</f>
        <v>5</v>
      </c>
      <c r="B22" s="46" t="s">
        <v>217</v>
      </c>
      <c r="C22" s="68" t="str">
        <f>IF((COUNTIF('Non-Staffing Costs'!$F:$F,"&lt;0"))=0,"True","False, please include explanation in notes section.")</f>
        <v>True</v>
      </c>
      <c r="E22" s="73"/>
    </row>
    <row r="23" spans="1:5" ht="13.5" thickBot="1" x14ac:dyDescent="0.25">
      <c r="A23" s="71"/>
      <c r="B23" s="4"/>
      <c r="E23" s="70"/>
    </row>
    <row r="24" spans="1:5" ht="26.25" thickBot="1" x14ac:dyDescent="0.25">
      <c r="A24" s="71">
        <f>MAX($A$1:$A23)+1</f>
        <v>6</v>
      </c>
      <c r="B24" s="4" t="e">
        <f>"No dollars, units, or exposures reported after "&amp;TEXT(Attestation!$O$17,"mmmm d, yyyy")&amp;"?"</f>
        <v>#N/A</v>
      </c>
      <c r="C24" s="68" t="str">
        <f>IF(Attestation!D16=Lookups!$C$25,"Select a coverage period on the [Attestation] worksheet.",
IF(SUMIFS('Staffing Costs'!O:O,'Staffing Costs'!E:E,"&gt;"&amp;Attestation!N16)+
SUMIFS('Non-Staffing Costs'!I:I,'Non-Staffing Costs'!E:E,"&gt;"&amp;Attestation!$N$16)+
SUMIFS('CCBHC Revenue'!L:L,'CCBHC Revenue'!D:D,"&gt;"&amp;Attestation!$N$16)+
SUMIFS('DCO Services'!J:J,'DCO Services'!D:D,"&gt;"&amp;Attestation!$N$16)+
SUMIFS('DCO Expenditures'!M:M,'DCO Expenditures'!D:D,"&gt;"&amp;Attestation!$N$16)
=0,"True","False, please include explanation in notes section."))</f>
        <v>Select a coverage period on the [Attestation] worksheet.</v>
      </c>
      <c r="D24" s="4"/>
      <c r="E24" s="73"/>
    </row>
    <row r="25" spans="1:5" ht="12.6" customHeight="1" x14ac:dyDescent="0.2"/>
    <row r="26" spans="1:5" ht="12.75" hidden="1" x14ac:dyDescent="0.2">
      <c r="A26" s="4" t="s">
        <v>191</v>
      </c>
    </row>
    <row r="28" spans="1:5" ht="12.75" hidden="1" x14ac:dyDescent="0.2"/>
    <row r="29" spans="1:5" ht="12.75" hidden="1" x14ac:dyDescent="0.2"/>
    <row r="30" spans="1:5" ht="12.75" hidden="1" x14ac:dyDescent="0.2"/>
    <row r="31" spans="1:5" ht="12.75" hidden="1" x14ac:dyDescent="0.2"/>
    <row r="32" spans="1:5" ht="12.75" hidden="1" x14ac:dyDescent="0.2">
      <c r="B32" s="70"/>
    </row>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sheetData>
  <sheetProtection algorithmName="SHA-512" hashValue="od4SHKg0A3Lye4DahuDP83ZwlVOiF03MI/hytvBrh0TCoTEWQQs/A1Kg9zOyRvsUvu28N1XpsEqfLsaxGu/33w==" saltValue="9KBCNLySU6z2b6k+7YbKoQ==" spinCount="100000" sheet="1" objects="1" scenarios="1" autoFilter="0"/>
  <mergeCells count="2">
    <mergeCell ref="E11:E13"/>
    <mergeCell ref="E16:E18"/>
  </mergeCells>
  <conditionalFormatting sqref="C1:C7 C9:C19 C22:C24 C26">
    <cfRule type="cellIs" dxfId="2" priority="3" operator="equal">
      <formula>$H$4</formula>
    </cfRule>
  </conditionalFormatting>
  <conditionalFormatting sqref="C1:C1048576">
    <cfRule type="cellIs" dxfId="1" priority="1" operator="equal">
      <formula>$H$4</formula>
    </cfRule>
  </conditionalFormatting>
  <conditionalFormatting sqref="C24">
    <cfRule type="cellIs" dxfId="0" priority="2" operator="equal">
      <formula>$H$5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BE42-1852-4799-BB52-EE4EAE2C84F2}">
  <sheetPr codeName="Sheet2">
    <tabColor rgb="FF8EA780"/>
  </sheetPr>
  <dimension ref="A1:AD512"/>
  <sheetViews>
    <sheetView showGridLines="0" zoomScaleNormal="100" workbookViewId="0"/>
  </sheetViews>
  <sheetFormatPr defaultColWidth="0" defaultRowHeight="12.75" zeroHeight="1" x14ac:dyDescent="0.2"/>
  <cols>
    <col min="1" max="1" width="15.5703125" customWidth="1"/>
    <col min="2" max="2" width="14.140625" customWidth="1"/>
    <col min="3" max="3" width="66.5703125" customWidth="1"/>
    <col min="4" max="4" width="14" customWidth="1"/>
    <col min="5" max="12" width="22.5703125" customWidth="1"/>
    <col min="13" max="13" width="3.140625" customWidth="1"/>
    <col min="14" max="30" width="0" hidden="1" customWidth="1"/>
    <col min="31" max="16384" width="8.7109375" hidden="1"/>
  </cols>
  <sheetData>
    <row r="1" spans="1:30" ht="18" customHeight="1" x14ac:dyDescent="0.25">
      <c r="A1" s="42" t="s">
        <v>0</v>
      </c>
      <c r="B1" s="76"/>
      <c r="C1" s="76"/>
      <c r="D1" s="76"/>
      <c r="E1" s="76"/>
      <c r="N1" t="s">
        <v>191</v>
      </c>
    </row>
    <row r="2" spans="1:30" ht="18" customHeight="1" x14ac:dyDescent="0.25">
      <c r="A2" s="42" t="s">
        <v>3</v>
      </c>
      <c r="B2" s="76"/>
      <c r="C2" s="76"/>
      <c r="D2" s="76"/>
      <c r="E2" s="76"/>
    </row>
    <row r="3" spans="1:30" ht="18" customHeight="1" thickBot="1" x14ac:dyDescent="0.3">
      <c r="A3" s="42" t="str">
        <f>"Provider: " &amp; Attestation!this_plan</f>
        <v>Provider: &lt; Please select Provider Name from dropdown &gt;</v>
      </c>
      <c r="B3" s="76"/>
      <c r="C3" s="76"/>
      <c r="D3" s="76"/>
      <c r="E3" s="76"/>
    </row>
    <row r="4" spans="1:30" ht="18" customHeight="1" thickBot="1" x14ac:dyDescent="0.3">
      <c r="A4" s="42" t="s">
        <v>167</v>
      </c>
      <c r="B4" s="76"/>
      <c r="C4" s="76"/>
      <c r="D4" s="77" t="s">
        <v>218</v>
      </c>
      <c r="E4" s="78"/>
      <c r="L4" s="49" t="s">
        <v>193</v>
      </c>
    </row>
    <row r="5" spans="1:30" ht="18" customHeight="1" thickBot="1" x14ac:dyDescent="0.3">
      <c r="A5" s="42"/>
      <c r="B5" s="76"/>
      <c r="C5" s="76"/>
      <c r="D5" s="76"/>
      <c r="E5" s="76"/>
    </row>
    <row r="6" spans="1:30" ht="32.1" customHeight="1" thickBot="1" x14ac:dyDescent="0.25">
      <c r="A6" s="79" t="s">
        <v>219</v>
      </c>
      <c r="B6" s="80" t="s">
        <v>57</v>
      </c>
      <c r="C6" s="80" t="s">
        <v>58</v>
      </c>
      <c r="D6" s="80" t="s">
        <v>59</v>
      </c>
      <c r="E6" s="81" t="s">
        <v>173</v>
      </c>
      <c r="F6" s="82" t="s">
        <v>174</v>
      </c>
      <c r="G6" s="83" t="s">
        <v>177</v>
      </c>
      <c r="H6" s="84" t="s">
        <v>179</v>
      </c>
      <c r="I6" s="82" t="s">
        <v>181</v>
      </c>
      <c r="J6" s="85" t="s">
        <v>183</v>
      </c>
      <c r="K6" s="83" t="s">
        <v>185</v>
      </c>
      <c r="L6" s="84" t="s">
        <v>186</v>
      </c>
      <c r="O6" s="85" t="s">
        <v>220</v>
      </c>
    </row>
    <row r="7" spans="1:30" x14ac:dyDescent="0.2">
      <c r="A7" s="86" t="s">
        <v>221</v>
      </c>
      <c r="B7" s="87" t="s">
        <v>221</v>
      </c>
      <c r="C7" s="87" t="s">
        <v>65</v>
      </c>
      <c r="D7" s="87" t="s">
        <v>66</v>
      </c>
      <c r="E7" s="88">
        <v>45566</v>
      </c>
      <c r="F7" s="89"/>
      <c r="G7" s="90"/>
      <c r="H7" s="91">
        <f>F7+G7</f>
        <v>0</v>
      </c>
      <c r="I7" s="92"/>
      <c r="J7" s="93"/>
      <c r="K7" s="94"/>
      <c r="L7" s="95" t="str">
        <f>IF($E$4="", "", K7/($E$4*4.3333))</f>
        <v/>
      </c>
      <c r="O7" s="96">
        <f>COUNTIFS(F7:G7,"&lt;&gt;0",F7:G7,"&lt;&gt;")+
COUNTIFS(I7:K7,"&lt;&gt;0",I7:K7,"&lt;&gt;")</f>
        <v>0</v>
      </c>
      <c r="AD7">
        <f>VALUE(E7)</f>
        <v>45566</v>
      </c>
    </row>
    <row r="8" spans="1:30" x14ac:dyDescent="0.2">
      <c r="A8" s="97" t="s">
        <v>222</v>
      </c>
      <c r="B8" s="98" t="s">
        <v>221</v>
      </c>
      <c r="C8" s="98" t="s">
        <v>65</v>
      </c>
      <c r="D8" s="98" t="s">
        <v>66</v>
      </c>
      <c r="E8" s="99">
        <v>45597</v>
      </c>
      <c r="F8" s="89"/>
      <c r="G8" s="90"/>
      <c r="H8" s="100">
        <f t="shared" ref="H8:H71" si="0">F8+G8</f>
        <v>0</v>
      </c>
      <c r="I8" s="92"/>
      <c r="J8" s="101"/>
      <c r="K8" s="94"/>
      <c r="L8" s="102" t="str">
        <f t="shared" ref="L8:L71" si="1">IF($E$4="", "", K8/($E$4*4.3333))</f>
        <v/>
      </c>
      <c r="O8" s="96">
        <f t="shared" ref="O8:O71" si="2">COUNTIFS(F8:G8,"&lt;&gt;0",F8:G8,"&lt;&gt;")+
COUNTIFS(I8:K8,"&lt;&gt;0",I8:K8,"&lt;&gt;")</f>
        <v>0</v>
      </c>
      <c r="AD8">
        <f t="shared" ref="AD8:AD71" si="3">VALUE(E8)</f>
        <v>45597</v>
      </c>
    </row>
    <row r="9" spans="1:30" x14ac:dyDescent="0.2">
      <c r="A9" s="97" t="s">
        <v>223</v>
      </c>
      <c r="B9" s="98" t="s">
        <v>221</v>
      </c>
      <c r="C9" s="98" t="s">
        <v>65</v>
      </c>
      <c r="D9" s="98" t="s">
        <v>66</v>
      </c>
      <c r="E9" s="99">
        <v>45627</v>
      </c>
      <c r="F9" s="89"/>
      <c r="G9" s="90"/>
      <c r="H9" s="100">
        <f t="shared" si="0"/>
        <v>0</v>
      </c>
      <c r="I9" s="92"/>
      <c r="J9" s="101"/>
      <c r="K9" s="94"/>
      <c r="L9" s="102" t="str">
        <f t="shared" si="1"/>
        <v/>
      </c>
      <c r="O9" s="96">
        <f t="shared" si="2"/>
        <v>0</v>
      </c>
      <c r="AD9">
        <f t="shared" si="3"/>
        <v>45627</v>
      </c>
    </row>
    <row r="10" spans="1:30" x14ac:dyDescent="0.2">
      <c r="A10" s="97" t="s">
        <v>224</v>
      </c>
      <c r="B10" s="98" t="s">
        <v>221</v>
      </c>
      <c r="C10" s="98" t="s">
        <v>65</v>
      </c>
      <c r="D10" s="98" t="s">
        <v>66</v>
      </c>
      <c r="E10" s="99">
        <v>45658</v>
      </c>
      <c r="F10" s="89"/>
      <c r="G10" s="90"/>
      <c r="H10" s="100">
        <f t="shared" si="0"/>
        <v>0</v>
      </c>
      <c r="I10" s="92"/>
      <c r="J10" s="101"/>
      <c r="K10" s="94"/>
      <c r="L10" s="102" t="str">
        <f t="shared" si="1"/>
        <v/>
      </c>
      <c r="O10" s="96">
        <f t="shared" si="2"/>
        <v>0</v>
      </c>
      <c r="AD10">
        <f t="shared" si="3"/>
        <v>45658</v>
      </c>
    </row>
    <row r="11" spans="1:30" x14ac:dyDescent="0.2">
      <c r="A11" s="97" t="s">
        <v>225</v>
      </c>
      <c r="B11" s="98" t="s">
        <v>221</v>
      </c>
      <c r="C11" s="98" t="s">
        <v>65</v>
      </c>
      <c r="D11" s="98" t="s">
        <v>66</v>
      </c>
      <c r="E11" s="99">
        <v>45689</v>
      </c>
      <c r="F11" s="89"/>
      <c r="G11" s="90"/>
      <c r="H11" s="100">
        <f t="shared" si="0"/>
        <v>0</v>
      </c>
      <c r="I11" s="92"/>
      <c r="J11" s="101"/>
      <c r="K11" s="94"/>
      <c r="L11" s="102" t="str">
        <f t="shared" si="1"/>
        <v/>
      </c>
      <c r="O11" s="96">
        <f t="shared" si="2"/>
        <v>0</v>
      </c>
      <c r="AD11">
        <f t="shared" si="3"/>
        <v>45689</v>
      </c>
    </row>
    <row r="12" spans="1:30" x14ac:dyDescent="0.2">
      <c r="A12" s="97" t="s">
        <v>226</v>
      </c>
      <c r="B12" s="98" t="s">
        <v>221</v>
      </c>
      <c r="C12" s="98" t="s">
        <v>65</v>
      </c>
      <c r="D12" s="98" t="s">
        <v>66</v>
      </c>
      <c r="E12" s="99">
        <v>45717</v>
      </c>
      <c r="F12" s="89"/>
      <c r="G12" s="90"/>
      <c r="H12" s="100">
        <f t="shared" si="0"/>
        <v>0</v>
      </c>
      <c r="I12" s="92"/>
      <c r="J12" s="101"/>
      <c r="K12" s="94"/>
      <c r="L12" s="102" t="str">
        <f>IF($E$4="", "", K12/($E$4*4.3333))</f>
        <v/>
      </c>
      <c r="O12" s="96">
        <f t="shared" si="2"/>
        <v>0</v>
      </c>
      <c r="AD12">
        <f t="shared" si="3"/>
        <v>45717</v>
      </c>
    </row>
    <row r="13" spans="1:30" x14ac:dyDescent="0.2">
      <c r="A13" s="97" t="s">
        <v>227</v>
      </c>
      <c r="B13" s="98" t="s">
        <v>221</v>
      </c>
      <c r="C13" s="98" t="s">
        <v>65</v>
      </c>
      <c r="D13" s="98" t="s">
        <v>66</v>
      </c>
      <c r="E13" s="99">
        <v>45748</v>
      </c>
      <c r="F13" s="89"/>
      <c r="G13" s="90"/>
      <c r="H13" s="100">
        <f t="shared" si="0"/>
        <v>0</v>
      </c>
      <c r="I13" s="92"/>
      <c r="J13" s="101"/>
      <c r="K13" s="94"/>
      <c r="L13" s="102" t="str">
        <f t="shared" si="1"/>
        <v/>
      </c>
      <c r="O13" s="96">
        <f t="shared" si="2"/>
        <v>0</v>
      </c>
      <c r="AD13">
        <f t="shared" si="3"/>
        <v>45748</v>
      </c>
    </row>
    <row r="14" spans="1:30" x14ac:dyDescent="0.2">
      <c r="A14" s="97" t="s">
        <v>228</v>
      </c>
      <c r="B14" s="98" t="s">
        <v>221</v>
      </c>
      <c r="C14" s="98" t="s">
        <v>65</v>
      </c>
      <c r="D14" s="98" t="s">
        <v>66</v>
      </c>
      <c r="E14" s="99">
        <v>45778</v>
      </c>
      <c r="F14" s="89"/>
      <c r="G14" s="90"/>
      <c r="H14" s="100">
        <f t="shared" si="0"/>
        <v>0</v>
      </c>
      <c r="I14" s="92"/>
      <c r="J14" s="101"/>
      <c r="K14" s="94"/>
      <c r="L14" s="102" t="str">
        <f t="shared" si="1"/>
        <v/>
      </c>
      <c r="O14" s="96">
        <f t="shared" si="2"/>
        <v>0</v>
      </c>
      <c r="AD14">
        <f t="shared" si="3"/>
        <v>45778</v>
      </c>
    </row>
    <row r="15" spans="1:30" x14ac:dyDescent="0.2">
      <c r="A15" s="97" t="s">
        <v>229</v>
      </c>
      <c r="B15" s="98" t="s">
        <v>221</v>
      </c>
      <c r="C15" s="98" t="s">
        <v>65</v>
      </c>
      <c r="D15" s="98" t="s">
        <v>66</v>
      </c>
      <c r="E15" s="99">
        <v>45809</v>
      </c>
      <c r="F15" s="89"/>
      <c r="G15" s="90"/>
      <c r="H15" s="100">
        <f t="shared" si="0"/>
        <v>0</v>
      </c>
      <c r="I15" s="92"/>
      <c r="J15" s="101"/>
      <c r="K15" s="94"/>
      <c r="L15" s="102" t="str">
        <f t="shared" si="1"/>
        <v/>
      </c>
      <c r="O15" s="96">
        <f t="shared" si="2"/>
        <v>0</v>
      </c>
      <c r="AD15">
        <f t="shared" si="3"/>
        <v>45809</v>
      </c>
    </row>
    <row r="16" spans="1:30" x14ac:dyDescent="0.2">
      <c r="A16" s="97" t="s">
        <v>230</v>
      </c>
      <c r="B16" s="98" t="s">
        <v>221</v>
      </c>
      <c r="C16" s="98" t="s">
        <v>65</v>
      </c>
      <c r="D16" s="98" t="s">
        <v>66</v>
      </c>
      <c r="E16" s="99">
        <v>45839</v>
      </c>
      <c r="F16" s="89"/>
      <c r="G16" s="90"/>
      <c r="H16" s="100">
        <f t="shared" si="0"/>
        <v>0</v>
      </c>
      <c r="I16" s="92"/>
      <c r="J16" s="101"/>
      <c r="K16" s="94"/>
      <c r="L16" s="102" t="str">
        <f t="shared" si="1"/>
        <v/>
      </c>
      <c r="O16" s="96">
        <f t="shared" si="2"/>
        <v>0</v>
      </c>
      <c r="AD16">
        <f t="shared" si="3"/>
        <v>45839</v>
      </c>
    </row>
    <row r="17" spans="1:30" x14ac:dyDescent="0.2">
      <c r="A17" s="97" t="s">
        <v>231</v>
      </c>
      <c r="B17" s="98" t="s">
        <v>221</v>
      </c>
      <c r="C17" s="98" t="s">
        <v>65</v>
      </c>
      <c r="D17" s="98" t="s">
        <v>66</v>
      </c>
      <c r="E17" s="99">
        <v>45870</v>
      </c>
      <c r="F17" s="89"/>
      <c r="G17" s="90"/>
      <c r="H17" s="100">
        <f t="shared" si="0"/>
        <v>0</v>
      </c>
      <c r="I17" s="92"/>
      <c r="J17" s="101"/>
      <c r="K17" s="94"/>
      <c r="L17" s="102" t="str">
        <f t="shared" si="1"/>
        <v/>
      </c>
      <c r="O17" s="96">
        <f t="shared" si="2"/>
        <v>0</v>
      </c>
      <c r="AD17">
        <f t="shared" si="3"/>
        <v>45870</v>
      </c>
    </row>
    <row r="18" spans="1:30" x14ac:dyDescent="0.2">
      <c r="A18" s="97" t="s">
        <v>232</v>
      </c>
      <c r="B18" s="98" t="s">
        <v>221</v>
      </c>
      <c r="C18" s="98" t="s">
        <v>65</v>
      </c>
      <c r="D18" s="98" t="s">
        <v>66</v>
      </c>
      <c r="E18" s="99">
        <v>45901</v>
      </c>
      <c r="F18" s="89"/>
      <c r="G18" s="90"/>
      <c r="H18" s="100">
        <f t="shared" si="0"/>
        <v>0</v>
      </c>
      <c r="I18" s="92"/>
      <c r="J18" s="101"/>
      <c r="K18" s="94"/>
      <c r="L18" s="102" t="str">
        <f t="shared" si="1"/>
        <v/>
      </c>
      <c r="O18" s="96">
        <f t="shared" si="2"/>
        <v>0</v>
      </c>
      <c r="AD18">
        <f t="shared" si="3"/>
        <v>45901</v>
      </c>
    </row>
    <row r="19" spans="1:30" x14ac:dyDescent="0.2">
      <c r="A19" s="97" t="s">
        <v>233</v>
      </c>
      <c r="B19" s="98" t="s">
        <v>222</v>
      </c>
      <c r="C19" s="98" t="s">
        <v>71</v>
      </c>
      <c r="D19" s="98" t="s">
        <v>66</v>
      </c>
      <c r="E19" s="99">
        <v>45566</v>
      </c>
      <c r="F19" s="89"/>
      <c r="G19" s="90"/>
      <c r="H19" s="100">
        <f t="shared" si="0"/>
        <v>0</v>
      </c>
      <c r="I19" s="92"/>
      <c r="J19" s="101"/>
      <c r="K19" s="94"/>
      <c r="L19" s="102" t="str">
        <f t="shared" si="1"/>
        <v/>
      </c>
      <c r="O19" s="96">
        <f t="shared" si="2"/>
        <v>0</v>
      </c>
      <c r="AD19">
        <f t="shared" si="3"/>
        <v>45566</v>
      </c>
    </row>
    <row r="20" spans="1:30" x14ac:dyDescent="0.2">
      <c r="A20" s="97" t="s">
        <v>234</v>
      </c>
      <c r="B20" s="98" t="s">
        <v>222</v>
      </c>
      <c r="C20" s="98" t="s">
        <v>71</v>
      </c>
      <c r="D20" s="98" t="s">
        <v>66</v>
      </c>
      <c r="E20" s="99">
        <v>45597</v>
      </c>
      <c r="F20" s="89"/>
      <c r="G20" s="90"/>
      <c r="H20" s="100">
        <f t="shared" si="0"/>
        <v>0</v>
      </c>
      <c r="I20" s="92"/>
      <c r="J20" s="101"/>
      <c r="K20" s="94"/>
      <c r="L20" s="102" t="str">
        <f t="shared" si="1"/>
        <v/>
      </c>
      <c r="O20" s="96">
        <f t="shared" si="2"/>
        <v>0</v>
      </c>
      <c r="AD20">
        <f t="shared" si="3"/>
        <v>45597</v>
      </c>
    </row>
    <row r="21" spans="1:30" x14ac:dyDescent="0.2">
      <c r="A21" s="97" t="s">
        <v>235</v>
      </c>
      <c r="B21" s="98" t="s">
        <v>222</v>
      </c>
      <c r="C21" s="98" t="s">
        <v>71</v>
      </c>
      <c r="D21" s="98" t="s">
        <v>66</v>
      </c>
      <c r="E21" s="99">
        <v>45627</v>
      </c>
      <c r="F21" s="89"/>
      <c r="G21" s="90"/>
      <c r="H21" s="100">
        <f t="shared" si="0"/>
        <v>0</v>
      </c>
      <c r="I21" s="92"/>
      <c r="J21" s="101"/>
      <c r="K21" s="94"/>
      <c r="L21" s="102" t="str">
        <f t="shared" si="1"/>
        <v/>
      </c>
      <c r="O21" s="96">
        <f t="shared" si="2"/>
        <v>0</v>
      </c>
      <c r="AD21">
        <f t="shared" si="3"/>
        <v>45627</v>
      </c>
    </row>
    <row r="22" spans="1:30" x14ac:dyDescent="0.2">
      <c r="A22" s="97" t="s">
        <v>236</v>
      </c>
      <c r="B22" s="98" t="s">
        <v>222</v>
      </c>
      <c r="C22" s="98" t="s">
        <v>71</v>
      </c>
      <c r="D22" s="98" t="s">
        <v>66</v>
      </c>
      <c r="E22" s="99">
        <v>45658</v>
      </c>
      <c r="F22" s="89"/>
      <c r="G22" s="90"/>
      <c r="H22" s="100">
        <f>F22+G22</f>
        <v>0</v>
      </c>
      <c r="I22" s="92"/>
      <c r="J22" s="101"/>
      <c r="K22" s="94"/>
      <c r="L22" s="102" t="str">
        <f t="shared" si="1"/>
        <v/>
      </c>
      <c r="O22" s="96">
        <f t="shared" si="2"/>
        <v>0</v>
      </c>
      <c r="AD22">
        <f t="shared" si="3"/>
        <v>45658</v>
      </c>
    </row>
    <row r="23" spans="1:30" x14ac:dyDescent="0.2">
      <c r="A23" s="97" t="s">
        <v>237</v>
      </c>
      <c r="B23" s="98" t="s">
        <v>222</v>
      </c>
      <c r="C23" s="98" t="s">
        <v>71</v>
      </c>
      <c r="D23" s="98" t="s">
        <v>66</v>
      </c>
      <c r="E23" s="99">
        <v>45689</v>
      </c>
      <c r="F23" s="89"/>
      <c r="G23" s="90"/>
      <c r="H23" s="100">
        <f t="shared" si="0"/>
        <v>0</v>
      </c>
      <c r="I23" s="92"/>
      <c r="J23" s="101"/>
      <c r="K23" s="94"/>
      <c r="L23" s="102" t="str">
        <f t="shared" si="1"/>
        <v/>
      </c>
      <c r="O23" s="96">
        <f t="shared" si="2"/>
        <v>0</v>
      </c>
      <c r="AD23">
        <f t="shared" si="3"/>
        <v>45689</v>
      </c>
    </row>
    <row r="24" spans="1:30" x14ac:dyDescent="0.2">
      <c r="A24" s="97" t="s">
        <v>238</v>
      </c>
      <c r="B24" s="98" t="s">
        <v>222</v>
      </c>
      <c r="C24" s="98" t="s">
        <v>71</v>
      </c>
      <c r="D24" s="98" t="s">
        <v>66</v>
      </c>
      <c r="E24" s="99">
        <v>45717</v>
      </c>
      <c r="F24" s="89"/>
      <c r="G24" s="90"/>
      <c r="H24" s="100">
        <f t="shared" si="0"/>
        <v>0</v>
      </c>
      <c r="I24" s="92"/>
      <c r="J24" s="101"/>
      <c r="K24" s="94"/>
      <c r="L24" s="102" t="str">
        <f t="shared" si="1"/>
        <v/>
      </c>
      <c r="O24" s="96">
        <f t="shared" si="2"/>
        <v>0</v>
      </c>
      <c r="AD24">
        <f t="shared" si="3"/>
        <v>45717</v>
      </c>
    </row>
    <row r="25" spans="1:30" x14ac:dyDescent="0.2">
      <c r="A25" s="97" t="s">
        <v>239</v>
      </c>
      <c r="B25" s="98" t="s">
        <v>222</v>
      </c>
      <c r="C25" s="98" t="s">
        <v>71</v>
      </c>
      <c r="D25" s="98" t="s">
        <v>66</v>
      </c>
      <c r="E25" s="99">
        <v>45748</v>
      </c>
      <c r="F25" s="89"/>
      <c r="G25" s="90"/>
      <c r="H25" s="100">
        <f t="shared" si="0"/>
        <v>0</v>
      </c>
      <c r="I25" s="92"/>
      <c r="J25" s="101"/>
      <c r="K25" s="94"/>
      <c r="L25" s="102" t="str">
        <f t="shared" si="1"/>
        <v/>
      </c>
      <c r="O25" s="96">
        <f t="shared" si="2"/>
        <v>0</v>
      </c>
      <c r="AD25">
        <f t="shared" si="3"/>
        <v>45748</v>
      </c>
    </row>
    <row r="26" spans="1:30" x14ac:dyDescent="0.2">
      <c r="A26" s="97" t="s">
        <v>240</v>
      </c>
      <c r="B26" s="98" t="s">
        <v>222</v>
      </c>
      <c r="C26" s="98" t="s">
        <v>71</v>
      </c>
      <c r="D26" s="98" t="s">
        <v>66</v>
      </c>
      <c r="E26" s="99">
        <v>45778</v>
      </c>
      <c r="F26" s="89"/>
      <c r="G26" s="90"/>
      <c r="H26" s="100">
        <f t="shared" si="0"/>
        <v>0</v>
      </c>
      <c r="I26" s="92"/>
      <c r="J26" s="101"/>
      <c r="K26" s="94"/>
      <c r="L26" s="102" t="str">
        <f t="shared" si="1"/>
        <v/>
      </c>
      <c r="O26" s="96">
        <f t="shared" si="2"/>
        <v>0</v>
      </c>
      <c r="AD26">
        <f t="shared" si="3"/>
        <v>45778</v>
      </c>
    </row>
    <row r="27" spans="1:30" x14ac:dyDescent="0.2">
      <c r="A27" s="97" t="s">
        <v>241</v>
      </c>
      <c r="B27" s="98" t="s">
        <v>222</v>
      </c>
      <c r="C27" s="98" t="s">
        <v>71</v>
      </c>
      <c r="D27" s="98" t="s">
        <v>66</v>
      </c>
      <c r="E27" s="99">
        <v>45809</v>
      </c>
      <c r="F27" s="89"/>
      <c r="G27" s="90"/>
      <c r="H27" s="100">
        <f t="shared" si="0"/>
        <v>0</v>
      </c>
      <c r="I27" s="92"/>
      <c r="J27" s="101"/>
      <c r="K27" s="94"/>
      <c r="L27" s="102" t="str">
        <f t="shared" si="1"/>
        <v/>
      </c>
      <c r="O27" s="96">
        <f t="shared" si="2"/>
        <v>0</v>
      </c>
      <c r="AD27">
        <f t="shared" si="3"/>
        <v>45809</v>
      </c>
    </row>
    <row r="28" spans="1:30" x14ac:dyDescent="0.2">
      <c r="A28" s="97" t="s">
        <v>242</v>
      </c>
      <c r="B28" s="98" t="s">
        <v>222</v>
      </c>
      <c r="C28" s="98" t="s">
        <v>71</v>
      </c>
      <c r="D28" s="98" t="s">
        <v>66</v>
      </c>
      <c r="E28" s="99">
        <v>45839</v>
      </c>
      <c r="F28" s="89"/>
      <c r="G28" s="90"/>
      <c r="H28" s="100">
        <f t="shared" si="0"/>
        <v>0</v>
      </c>
      <c r="I28" s="92"/>
      <c r="J28" s="101"/>
      <c r="K28" s="94"/>
      <c r="L28" s="102" t="str">
        <f t="shared" si="1"/>
        <v/>
      </c>
      <c r="O28" s="96">
        <f t="shared" si="2"/>
        <v>0</v>
      </c>
      <c r="AD28">
        <f t="shared" si="3"/>
        <v>45839</v>
      </c>
    </row>
    <row r="29" spans="1:30" x14ac:dyDescent="0.2">
      <c r="A29" s="97" t="s">
        <v>243</v>
      </c>
      <c r="B29" s="98" t="s">
        <v>222</v>
      </c>
      <c r="C29" s="98" t="s">
        <v>71</v>
      </c>
      <c r="D29" s="98" t="s">
        <v>66</v>
      </c>
      <c r="E29" s="99">
        <v>45870</v>
      </c>
      <c r="F29" s="89"/>
      <c r="G29" s="90"/>
      <c r="H29" s="100">
        <f t="shared" si="0"/>
        <v>0</v>
      </c>
      <c r="I29" s="92"/>
      <c r="J29" s="101"/>
      <c r="K29" s="94"/>
      <c r="L29" s="102" t="str">
        <f t="shared" si="1"/>
        <v/>
      </c>
      <c r="O29" s="96">
        <f t="shared" si="2"/>
        <v>0</v>
      </c>
      <c r="AD29">
        <f t="shared" si="3"/>
        <v>45870</v>
      </c>
    </row>
    <row r="30" spans="1:30" x14ac:dyDescent="0.2">
      <c r="A30" s="97" t="s">
        <v>244</v>
      </c>
      <c r="B30" s="98" t="s">
        <v>222</v>
      </c>
      <c r="C30" s="98" t="s">
        <v>71</v>
      </c>
      <c r="D30" s="98" t="s">
        <v>66</v>
      </c>
      <c r="E30" s="99">
        <v>45901</v>
      </c>
      <c r="F30" s="89"/>
      <c r="G30" s="90"/>
      <c r="H30" s="100">
        <f t="shared" si="0"/>
        <v>0</v>
      </c>
      <c r="I30" s="92"/>
      <c r="J30" s="101"/>
      <c r="K30" s="94"/>
      <c r="L30" s="102" t="str">
        <f t="shared" si="1"/>
        <v/>
      </c>
      <c r="O30" s="96">
        <f t="shared" si="2"/>
        <v>0</v>
      </c>
      <c r="AD30">
        <f t="shared" si="3"/>
        <v>45901</v>
      </c>
    </row>
    <row r="31" spans="1:30" x14ac:dyDescent="0.2">
      <c r="A31" s="97" t="s">
        <v>245</v>
      </c>
      <c r="B31" s="98" t="s">
        <v>223</v>
      </c>
      <c r="C31" s="98" t="s">
        <v>75</v>
      </c>
      <c r="D31" s="98" t="s">
        <v>66</v>
      </c>
      <c r="E31" s="99">
        <v>45566</v>
      </c>
      <c r="F31" s="89"/>
      <c r="G31" s="90"/>
      <c r="H31" s="100">
        <f t="shared" si="0"/>
        <v>0</v>
      </c>
      <c r="I31" s="92"/>
      <c r="J31" s="101"/>
      <c r="K31" s="94"/>
      <c r="L31" s="102" t="str">
        <f t="shared" si="1"/>
        <v/>
      </c>
      <c r="O31" s="96">
        <f t="shared" si="2"/>
        <v>0</v>
      </c>
      <c r="AD31">
        <f t="shared" si="3"/>
        <v>45566</v>
      </c>
    </row>
    <row r="32" spans="1:30" x14ac:dyDescent="0.2">
      <c r="A32" s="97" t="s">
        <v>246</v>
      </c>
      <c r="B32" s="98" t="s">
        <v>223</v>
      </c>
      <c r="C32" s="98" t="s">
        <v>75</v>
      </c>
      <c r="D32" s="98" t="s">
        <v>66</v>
      </c>
      <c r="E32" s="99">
        <v>45597</v>
      </c>
      <c r="F32" s="89"/>
      <c r="G32" s="90"/>
      <c r="H32" s="100">
        <f t="shared" si="0"/>
        <v>0</v>
      </c>
      <c r="I32" s="92"/>
      <c r="J32" s="101"/>
      <c r="K32" s="94"/>
      <c r="L32" s="102" t="str">
        <f t="shared" si="1"/>
        <v/>
      </c>
      <c r="O32" s="96">
        <f t="shared" si="2"/>
        <v>0</v>
      </c>
      <c r="AD32">
        <f t="shared" si="3"/>
        <v>45597</v>
      </c>
    </row>
    <row r="33" spans="1:30" x14ac:dyDescent="0.2">
      <c r="A33" s="97" t="s">
        <v>247</v>
      </c>
      <c r="B33" s="98" t="s">
        <v>223</v>
      </c>
      <c r="C33" s="98" t="s">
        <v>75</v>
      </c>
      <c r="D33" s="98" t="s">
        <v>66</v>
      </c>
      <c r="E33" s="99">
        <v>45627</v>
      </c>
      <c r="F33" s="89"/>
      <c r="G33" s="90"/>
      <c r="H33" s="100">
        <f t="shared" si="0"/>
        <v>0</v>
      </c>
      <c r="I33" s="92"/>
      <c r="J33" s="101"/>
      <c r="K33" s="94"/>
      <c r="L33" s="102" t="str">
        <f t="shared" si="1"/>
        <v/>
      </c>
      <c r="O33" s="96">
        <f t="shared" si="2"/>
        <v>0</v>
      </c>
      <c r="AD33">
        <f t="shared" si="3"/>
        <v>45627</v>
      </c>
    </row>
    <row r="34" spans="1:30" x14ac:dyDescent="0.2">
      <c r="A34" s="97" t="s">
        <v>248</v>
      </c>
      <c r="B34" s="98" t="s">
        <v>223</v>
      </c>
      <c r="C34" s="98" t="s">
        <v>75</v>
      </c>
      <c r="D34" s="98" t="s">
        <v>66</v>
      </c>
      <c r="E34" s="99">
        <v>45658</v>
      </c>
      <c r="F34" s="89"/>
      <c r="G34" s="90"/>
      <c r="H34" s="100">
        <f t="shared" si="0"/>
        <v>0</v>
      </c>
      <c r="I34" s="92"/>
      <c r="J34" s="101"/>
      <c r="K34" s="94"/>
      <c r="L34" s="102" t="str">
        <f t="shared" si="1"/>
        <v/>
      </c>
      <c r="O34" s="96">
        <f t="shared" si="2"/>
        <v>0</v>
      </c>
      <c r="AD34">
        <f t="shared" si="3"/>
        <v>45658</v>
      </c>
    </row>
    <row r="35" spans="1:30" x14ac:dyDescent="0.2">
      <c r="A35" s="97" t="s">
        <v>249</v>
      </c>
      <c r="B35" s="98" t="s">
        <v>223</v>
      </c>
      <c r="C35" s="98" t="s">
        <v>75</v>
      </c>
      <c r="D35" s="98" t="s">
        <v>66</v>
      </c>
      <c r="E35" s="99">
        <v>45689</v>
      </c>
      <c r="F35" s="89"/>
      <c r="G35" s="90"/>
      <c r="H35" s="100">
        <f t="shared" si="0"/>
        <v>0</v>
      </c>
      <c r="I35" s="92"/>
      <c r="J35" s="101"/>
      <c r="K35" s="94"/>
      <c r="L35" s="102" t="str">
        <f t="shared" si="1"/>
        <v/>
      </c>
      <c r="O35" s="96">
        <f t="shared" si="2"/>
        <v>0</v>
      </c>
      <c r="AD35">
        <f t="shared" si="3"/>
        <v>45689</v>
      </c>
    </row>
    <row r="36" spans="1:30" x14ac:dyDescent="0.2">
      <c r="A36" s="97" t="s">
        <v>250</v>
      </c>
      <c r="B36" s="98" t="s">
        <v>223</v>
      </c>
      <c r="C36" s="98" t="s">
        <v>75</v>
      </c>
      <c r="D36" s="98" t="s">
        <v>66</v>
      </c>
      <c r="E36" s="99">
        <v>45717</v>
      </c>
      <c r="F36" s="89"/>
      <c r="G36" s="90"/>
      <c r="H36" s="100">
        <f t="shared" si="0"/>
        <v>0</v>
      </c>
      <c r="I36" s="92"/>
      <c r="J36" s="101"/>
      <c r="K36" s="94"/>
      <c r="L36" s="102" t="str">
        <f t="shared" si="1"/>
        <v/>
      </c>
      <c r="O36" s="96">
        <f t="shared" si="2"/>
        <v>0</v>
      </c>
      <c r="AD36">
        <f t="shared" si="3"/>
        <v>45717</v>
      </c>
    </row>
    <row r="37" spans="1:30" x14ac:dyDescent="0.2">
      <c r="A37" s="97" t="s">
        <v>251</v>
      </c>
      <c r="B37" s="98" t="s">
        <v>223</v>
      </c>
      <c r="C37" s="98" t="s">
        <v>75</v>
      </c>
      <c r="D37" s="98" t="s">
        <v>66</v>
      </c>
      <c r="E37" s="99">
        <v>45748</v>
      </c>
      <c r="F37" s="89"/>
      <c r="G37" s="90"/>
      <c r="H37" s="100">
        <f t="shared" si="0"/>
        <v>0</v>
      </c>
      <c r="I37" s="92"/>
      <c r="J37" s="101"/>
      <c r="K37" s="94"/>
      <c r="L37" s="102" t="str">
        <f t="shared" si="1"/>
        <v/>
      </c>
      <c r="O37" s="96">
        <f t="shared" si="2"/>
        <v>0</v>
      </c>
      <c r="AD37">
        <f t="shared" si="3"/>
        <v>45748</v>
      </c>
    </row>
    <row r="38" spans="1:30" x14ac:dyDescent="0.2">
      <c r="A38" s="97" t="s">
        <v>252</v>
      </c>
      <c r="B38" s="98" t="s">
        <v>223</v>
      </c>
      <c r="C38" s="98" t="s">
        <v>75</v>
      </c>
      <c r="D38" s="98" t="s">
        <v>66</v>
      </c>
      <c r="E38" s="99">
        <v>45778</v>
      </c>
      <c r="F38" s="89"/>
      <c r="G38" s="90"/>
      <c r="H38" s="100">
        <f t="shared" si="0"/>
        <v>0</v>
      </c>
      <c r="I38" s="92"/>
      <c r="J38" s="101"/>
      <c r="K38" s="94"/>
      <c r="L38" s="102" t="str">
        <f>IF($E$4="", "", K38/($E$4*4.3333))</f>
        <v/>
      </c>
      <c r="O38" s="96">
        <f t="shared" si="2"/>
        <v>0</v>
      </c>
      <c r="AD38">
        <f t="shared" si="3"/>
        <v>45778</v>
      </c>
    </row>
    <row r="39" spans="1:30" x14ac:dyDescent="0.2">
      <c r="A39" s="97" t="s">
        <v>253</v>
      </c>
      <c r="B39" s="98" t="s">
        <v>223</v>
      </c>
      <c r="C39" s="98" t="s">
        <v>75</v>
      </c>
      <c r="D39" s="98" t="s">
        <v>66</v>
      </c>
      <c r="E39" s="99">
        <v>45809</v>
      </c>
      <c r="F39" s="89"/>
      <c r="G39" s="90"/>
      <c r="H39" s="100">
        <f t="shared" si="0"/>
        <v>0</v>
      </c>
      <c r="I39" s="92"/>
      <c r="J39" s="101"/>
      <c r="K39" s="94"/>
      <c r="L39" s="102" t="str">
        <f t="shared" si="1"/>
        <v/>
      </c>
      <c r="O39" s="96">
        <f t="shared" si="2"/>
        <v>0</v>
      </c>
      <c r="AD39">
        <f t="shared" si="3"/>
        <v>45809</v>
      </c>
    </row>
    <row r="40" spans="1:30" x14ac:dyDescent="0.2">
      <c r="A40" s="97" t="s">
        <v>254</v>
      </c>
      <c r="B40" s="98" t="s">
        <v>223</v>
      </c>
      <c r="C40" s="98" t="s">
        <v>75</v>
      </c>
      <c r="D40" s="98" t="s">
        <v>66</v>
      </c>
      <c r="E40" s="99">
        <v>45839</v>
      </c>
      <c r="F40" s="89"/>
      <c r="G40" s="90"/>
      <c r="H40" s="100">
        <f t="shared" si="0"/>
        <v>0</v>
      </c>
      <c r="I40" s="92"/>
      <c r="J40" s="101"/>
      <c r="K40" s="94"/>
      <c r="L40" s="102" t="str">
        <f t="shared" si="1"/>
        <v/>
      </c>
      <c r="O40" s="96">
        <f t="shared" si="2"/>
        <v>0</v>
      </c>
      <c r="AD40">
        <f t="shared" si="3"/>
        <v>45839</v>
      </c>
    </row>
    <row r="41" spans="1:30" x14ac:dyDescent="0.2">
      <c r="A41" s="97" t="s">
        <v>255</v>
      </c>
      <c r="B41" s="98" t="s">
        <v>223</v>
      </c>
      <c r="C41" s="98" t="s">
        <v>75</v>
      </c>
      <c r="D41" s="98" t="s">
        <v>66</v>
      </c>
      <c r="E41" s="99">
        <v>45870</v>
      </c>
      <c r="F41" s="89"/>
      <c r="G41" s="90"/>
      <c r="H41" s="100">
        <f t="shared" si="0"/>
        <v>0</v>
      </c>
      <c r="I41" s="92"/>
      <c r="J41" s="101"/>
      <c r="K41" s="94"/>
      <c r="L41" s="102" t="str">
        <f t="shared" si="1"/>
        <v/>
      </c>
      <c r="O41" s="96">
        <f t="shared" si="2"/>
        <v>0</v>
      </c>
      <c r="AD41">
        <f t="shared" si="3"/>
        <v>45870</v>
      </c>
    </row>
    <row r="42" spans="1:30" x14ac:dyDescent="0.2">
      <c r="A42" s="97" t="s">
        <v>256</v>
      </c>
      <c r="B42" s="98" t="s">
        <v>223</v>
      </c>
      <c r="C42" s="98" t="s">
        <v>75</v>
      </c>
      <c r="D42" s="98" t="s">
        <v>66</v>
      </c>
      <c r="E42" s="99">
        <v>45901</v>
      </c>
      <c r="F42" s="89"/>
      <c r="G42" s="90"/>
      <c r="H42" s="100">
        <f t="shared" si="0"/>
        <v>0</v>
      </c>
      <c r="I42" s="92"/>
      <c r="J42" s="101"/>
      <c r="K42" s="94"/>
      <c r="L42" s="102" t="str">
        <f t="shared" si="1"/>
        <v/>
      </c>
      <c r="O42" s="96">
        <f t="shared" si="2"/>
        <v>0</v>
      </c>
      <c r="AD42">
        <f t="shared" si="3"/>
        <v>45901</v>
      </c>
    </row>
    <row r="43" spans="1:30" x14ac:dyDescent="0.2">
      <c r="A43" s="97" t="s">
        <v>257</v>
      </c>
      <c r="B43" s="98" t="s">
        <v>224</v>
      </c>
      <c r="C43" s="98" t="s">
        <v>79</v>
      </c>
      <c r="D43" s="98" t="s">
        <v>66</v>
      </c>
      <c r="E43" s="99">
        <v>45566</v>
      </c>
      <c r="F43" s="89"/>
      <c r="G43" s="90"/>
      <c r="H43" s="100">
        <f t="shared" si="0"/>
        <v>0</v>
      </c>
      <c r="I43" s="92"/>
      <c r="J43" s="101"/>
      <c r="K43" s="94"/>
      <c r="L43" s="102" t="str">
        <f t="shared" si="1"/>
        <v/>
      </c>
      <c r="O43" s="96">
        <f t="shared" si="2"/>
        <v>0</v>
      </c>
      <c r="AD43">
        <f t="shared" si="3"/>
        <v>45566</v>
      </c>
    </row>
    <row r="44" spans="1:30" x14ac:dyDescent="0.2">
      <c r="A44" s="97" t="s">
        <v>258</v>
      </c>
      <c r="B44" s="98" t="s">
        <v>224</v>
      </c>
      <c r="C44" s="98" t="s">
        <v>79</v>
      </c>
      <c r="D44" s="98" t="s">
        <v>66</v>
      </c>
      <c r="E44" s="99">
        <v>45597</v>
      </c>
      <c r="F44" s="89"/>
      <c r="G44" s="90"/>
      <c r="H44" s="100">
        <f t="shared" si="0"/>
        <v>0</v>
      </c>
      <c r="I44" s="92"/>
      <c r="J44" s="101"/>
      <c r="K44" s="94"/>
      <c r="L44" s="102" t="str">
        <f t="shared" si="1"/>
        <v/>
      </c>
      <c r="O44" s="96">
        <f t="shared" si="2"/>
        <v>0</v>
      </c>
      <c r="AD44">
        <f t="shared" si="3"/>
        <v>45597</v>
      </c>
    </row>
    <row r="45" spans="1:30" x14ac:dyDescent="0.2">
      <c r="A45" s="97" t="s">
        <v>259</v>
      </c>
      <c r="B45" s="98" t="s">
        <v>224</v>
      </c>
      <c r="C45" s="98" t="s">
        <v>79</v>
      </c>
      <c r="D45" s="98" t="s">
        <v>66</v>
      </c>
      <c r="E45" s="99">
        <v>45627</v>
      </c>
      <c r="F45" s="89"/>
      <c r="G45" s="90"/>
      <c r="H45" s="100">
        <f t="shared" si="0"/>
        <v>0</v>
      </c>
      <c r="I45" s="92"/>
      <c r="J45" s="101"/>
      <c r="K45" s="94"/>
      <c r="L45" s="102" t="str">
        <f t="shared" si="1"/>
        <v/>
      </c>
      <c r="O45" s="96">
        <f t="shared" si="2"/>
        <v>0</v>
      </c>
      <c r="AD45">
        <f t="shared" si="3"/>
        <v>45627</v>
      </c>
    </row>
    <row r="46" spans="1:30" x14ac:dyDescent="0.2">
      <c r="A46" s="97" t="s">
        <v>260</v>
      </c>
      <c r="B46" s="98" t="s">
        <v>224</v>
      </c>
      <c r="C46" s="98" t="s">
        <v>79</v>
      </c>
      <c r="D46" s="98" t="s">
        <v>66</v>
      </c>
      <c r="E46" s="99">
        <v>45658</v>
      </c>
      <c r="F46" s="89"/>
      <c r="G46" s="90"/>
      <c r="H46" s="100">
        <f t="shared" si="0"/>
        <v>0</v>
      </c>
      <c r="I46" s="92"/>
      <c r="J46" s="101"/>
      <c r="K46" s="94"/>
      <c r="L46" s="102" t="str">
        <f t="shared" si="1"/>
        <v/>
      </c>
      <c r="O46" s="96">
        <f t="shared" si="2"/>
        <v>0</v>
      </c>
      <c r="AD46">
        <f t="shared" si="3"/>
        <v>45658</v>
      </c>
    </row>
    <row r="47" spans="1:30" x14ac:dyDescent="0.2">
      <c r="A47" s="97" t="s">
        <v>261</v>
      </c>
      <c r="B47" s="98" t="s">
        <v>224</v>
      </c>
      <c r="C47" s="98" t="s">
        <v>79</v>
      </c>
      <c r="D47" s="98" t="s">
        <v>66</v>
      </c>
      <c r="E47" s="99">
        <v>45689</v>
      </c>
      <c r="F47" s="89"/>
      <c r="G47" s="90"/>
      <c r="H47" s="100">
        <f t="shared" si="0"/>
        <v>0</v>
      </c>
      <c r="I47" s="92"/>
      <c r="J47" s="101"/>
      <c r="K47" s="94"/>
      <c r="L47" s="102" t="str">
        <f t="shared" si="1"/>
        <v/>
      </c>
      <c r="O47" s="96">
        <f t="shared" si="2"/>
        <v>0</v>
      </c>
      <c r="AD47">
        <f t="shared" si="3"/>
        <v>45689</v>
      </c>
    </row>
    <row r="48" spans="1:30" x14ac:dyDescent="0.2">
      <c r="A48" s="97" t="s">
        <v>262</v>
      </c>
      <c r="B48" s="98" t="s">
        <v>224</v>
      </c>
      <c r="C48" s="98" t="s">
        <v>79</v>
      </c>
      <c r="D48" s="98" t="s">
        <v>66</v>
      </c>
      <c r="E48" s="99">
        <v>45717</v>
      </c>
      <c r="F48" s="89"/>
      <c r="G48" s="90"/>
      <c r="H48" s="100">
        <f t="shared" si="0"/>
        <v>0</v>
      </c>
      <c r="I48" s="92"/>
      <c r="J48" s="101"/>
      <c r="K48" s="94"/>
      <c r="L48" s="102" t="str">
        <f t="shared" si="1"/>
        <v/>
      </c>
      <c r="O48" s="96">
        <f t="shared" si="2"/>
        <v>0</v>
      </c>
      <c r="AD48">
        <f t="shared" si="3"/>
        <v>45717</v>
      </c>
    </row>
    <row r="49" spans="1:30" x14ac:dyDescent="0.2">
      <c r="A49" s="97" t="s">
        <v>263</v>
      </c>
      <c r="B49" s="98" t="s">
        <v>224</v>
      </c>
      <c r="C49" s="98" t="s">
        <v>79</v>
      </c>
      <c r="D49" s="98" t="s">
        <v>66</v>
      </c>
      <c r="E49" s="99">
        <v>45748</v>
      </c>
      <c r="F49" s="89"/>
      <c r="G49" s="90"/>
      <c r="H49" s="100">
        <f t="shared" si="0"/>
        <v>0</v>
      </c>
      <c r="I49" s="92"/>
      <c r="J49" s="101"/>
      <c r="K49" s="94"/>
      <c r="L49" s="102" t="str">
        <f t="shared" si="1"/>
        <v/>
      </c>
      <c r="O49" s="96">
        <f t="shared" si="2"/>
        <v>0</v>
      </c>
      <c r="AD49">
        <f t="shared" si="3"/>
        <v>45748</v>
      </c>
    </row>
    <row r="50" spans="1:30" x14ac:dyDescent="0.2">
      <c r="A50" s="97" t="s">
        <v>264</v>
      </c>
      <c r="B50" s="98" t="s">
        <v>224</v>
      </c>
      <c r="C50" s="98" t="s">
        <v>79</v>
      </c>
      <c r="D50" s="98" t="s">
        <v>66</v>
      </c>
      <c r="E50" s="99">
        <v>45778</v>
      </c>
      <c r="F50" s="89"/>
      <c r="G50" s="90"/>
      <c r="H50" s="100">
        <f t="shared" si="0"/>
        <v>0</v>
      </c>
      <c r="I50" s="92"/>
      <c r="J50" s="101"/>
      <c r="K50" s="94"/>
      <c r="L50" s="102" t="str">
        <f t="shared" si="1"/>
        <v/>
      </c>
      <c r="O50" s="96">
        <f t="shared" si="2"/>
        <v>0</v>
      </c>
      <c r="AD50">
        <f t="shared" si="3"/>
        <v>45778</v>
      </c>
    </row>
    <row r="51" spans="1:30" x14ac:dyDescent="0.2">
      <c r="A51" s="97" t="s">
        <v>265</v>
      </c>
      <c r="B51" s="98" t="s">
        <v>224</v>
      </c>
      <c r="C51" s="98" t="s">
        <v>79</v>
      </c>
      <c r="D51" s="98" t="s">
        <v>66</v>
      </c>
      <c r="E51" s="99">
        <v>45809</v>
      </c>
      <c r="F51" s="89"/>
      <c r="G51" s="90"/>
      <c r="H51" s="100">
        <f t="shared" si="0"/>
        <v>0</v>
      </c>
      <c r="I51" s="92"/>
      <c r="J51" s="101"/>
      <c r="K51" s="94"/>
      <c r="L51" s="102" t="str">
        <f t="shared" si="1"/>
        <v/>
      </c>
      <c r="O51" s="96">
        <f t="shared" si="2"/>
        <v>0</v>
      </c>
      <c r="AD51">
        <f t="shared" si="3"/>
        <v>45809</v>
      </c>
    </row>
    <row r="52" spans="1:30" x14ac:dyDescent="0.2">
      <c r="A52" s="97" t="s">
        <v>266</v>
      </c>
      <c r="B52" s="98" t="s">
        <v>224</v>
      </c>
      <c r="C52" s="98" t="s">
        <v>79</v>
      </c>
      <c r="D52" s="98" t="s">
        <v>66</v>
      </c>
      <c r="E52" s="99">
        <v>45839</v>
      </c>
      <c r="F52" s="89"/>
      <c r="G52" s="90"/>
      <c r="H52" s="100">
        <f t="shared" si="0"/>
        <v>0</v>
      </c>
      <c r="I52" s="92"/>
      <c r="J52" s="101"/>
      <c r="K52" s="94"/>
      <c r="L52" s="102" t="str">
        <f t="shared" si="1"/>
        <v/>
      </c>
      <c r="O52" s="96">
        <f t="shared" si="2"/>
        <v>0</v>
      </c>
      <c r="AD52">
        <f t="shared" si="3"/>
        <v>45839</v>
      </c>
    </row>
    <row r="53" spans="1:30" x14ac:dyDescent="0.2">
      <c r="A53" s="97" t="s">
        <v>267</v>
      </c>
      <c r="B53" s="98" t="s">
        <v>224</v>
      </c>
      <c r="C53" s="98" t="s">
        <v>79</v>
      </c>
      <c r="D53" s="98" t="s">
        <v>66</v>
      </c>
      <c r="E53" s="99">
        <v>45870</v>
      </c>
      <c r="F53" s="89"/>
      <c r="G53" s="90"/>
      <c r="H53" s="100">
        <f t="shared" si="0"/>
        <v>0</v>
      </c>
      <c r="I53" s="92"/>
      <c r="J53" s="101"/>
      <c r="K53" s="94"/>
      <c r="L53" s="102" t="str">
        <f t="shared" si="1"/>
        <v/>
      </c>
      <c r="O53" s="96">
        <f t="shared" si="2"/>
        <v>0</v>
      </c>
      <c r="AD53">
        <f t="shared" si="3"/>
        <v>45870</v>
      </c>
    </row>
    <row r="54" spans="1:30" x14ac:dyDescent="0.2">
      <c r="A54" s="97" t="s">
        <v>268</v>
      </c>
      <c r="B54" s="98" t="s">
        <v>224</v>
      </c>
      <c r="C54" s="98" t="s">
        <v>79</v>
      </c>
      <c r="D54" s="98" t="s">
        <v>66</v>
      </c>
      <c r="E54" s="99">
        <v>45901</v>
      </c>
      <c r="F54" s="89"/>
      <c r="G54" s="90"/>
      <c r="H54" s="100">
        <f t="shared" si="0"/>
        <v>0</v>
      </c>
      <c r="I54" s="92"/>
      <c r="J54" s="101"/>
      <c r="K54" s="94"/>
      <c r="L54" s="102" t="str">
        <f t="shared" si="1"/>
        <v/>
      </c>
      <c r="O54" s="96">
        <f t="shared" si="2"/>
        <v>0</v>
      </c>
      <c r="AD54">
        <f t="shared" si="3"/>
        <v>45901</v>
      </c>
    </row>
    <row r="55" spans="1:30" x14ac:dyDescent="0.2">
      <c r="A55" s="97" t="s">
        <v>269</v>
      </c>
      <c r="B55" s="98" t="s">
        <v>225</v>
      </c>
      <c r="C55" s="98" t="s">
        <v>83</v>
      </c>
      <c r="D55" s="98" t="s">
        <v>66</v>
      </c>
      <c r="E55" s="99">
        <v>45566</v>
      </c>
      <c r="F55" s="89"/>
      <c r="G55" s="90"/>
      <c r="H55" s="100">
        <f t="shared" si="0"/>
        <v>0</v>
      </c>
      <c r="I55" s="92"/>
      <c r="J55" s="101"/>
      <c r="K55" s="94"/>
      <c r="L55" s="102" t="str">
        <f t="shared" si="1"/>
        <v/>
      </c>
      <c r="O55" s="96">
        <f t="shared" si="2"/>
        <v>0</v>
      </c>
      <c r="AD55">
        <f t="shared" si="3"/>
        <v>45566</v>
      </c>
    </row>
    <row r="56" spans="1:30" x14ac:dyDescent="0.2">
      <c r="A56" s="97" t="s">
        <v>270</v>
      </c>
      <c r="B56" s="98" t="s">
        <v>225</v>
      </c>
      <c r="C56" s="98" t="s">
        <v>83</v>
      </c>
      <c r="D56" s="98" t="s">
        <v>66</v>
      </c>
      <c r="E56" s="99">
        <v>45597</v>
      </c>
      <c r="F56" s="89"/>
      <c r="G56" s="90"/>
      <c r="H56" s="100">
        <f t="shared" si="0"/>
        <v>0</v>
      </c>
      <c r="I56" s="92"/>
      <c r="J56" s="101"/>
      <c r="K56" s="94"/>
      <c r="L56" s="102" t="str">
        <f t="shared" si="1"/>
        <v/>
      </c>
      <c r="O56" s="96">
        <f t="shared" si="2"/>
        <v>0</v>
      </c>
      <c r="AD56">
        <f t="shared" si="3"/>
        <v>45597</v>
      </c>
    </row>
    <row r="57" spans="1:30" x14ac:dyDescent="0.2">
      <c r="A57" s="97" t="s">
        <v>271</v>
      </c>
      <c r="B57" s="98" t="s">
        <v>225</v>
      </c>
      <c r="C57" s="98" t="s">
        <v>83</v>
      </c>
      <c r="D57" s="98" t="s">
        <v>66</v>
      </c>
      <c r="E57" s="99">
        <v>45627</v>
      </c>
      <c r="F57" s="89"/>
      <c r="G57" s="90"/>
      <c r="H57" s="100">
        <f t="shared" si="0"/>
        <v>0</v>
      </c>
      <c r="I57" s="92"/>
      <c r="J57" s="101"/>
      <c r="K57" s="94"/>
      <c r="L57" s="102" t="str">
        <f t="shared" si="1"/>
        <v/>
      </c>
      <c r="O57" s="96">
        <f t="shared" si="2"/>
        <v>0</v>
      </c>
      <c r="AD57">
        <f t="shared" si="3"/>
        <v>45627</v>
      </c>
    </row>
    <row r="58" spans="1:30" x14ac:dyDescent="0.2">
      <c r="A58" s="97" t="s">
        <v>272</v>
      </c>
      <c r="B58" s="98" t="s">
        <v>225</v>
      </c>
      <c r="C58" s="98" t="s">
        <v>83</v>
      </c>
      <c r="D58" s="98" t="s">
        <v>66</v>
      </c>
      <c r="E58" s="99">
        <v>45658</v>
      </c>
      <c r="F58" s="89"/>
      <c r="G58" s="90"/>
      <c r="H58" s="100">
        <f t="shared" si="0"/>
        <v>0</v>
      </c>
      <c r="I58" s="92"/>
      <c r="J58" s="101"/>
      <c r="K58" s="94"/>
      <c r="L58" s="102" t="str">
        <f t="shared" si="1"/>
        <v/>
      </c>
      <c r="O58" s="96">
        <f t="shared" si="2"/>
        <v>0</v>
      </c>
      <c r="AD58">
        <f t="shared" si="3"/>
        <v>45658</v>
      </c>
    </row>
    <row r="59" spans="1:30" x14ac:dyDescent="0.2">
      <c r="A59" s="97" t="s">
        <v>273</v>
      </c>
      <c r="B59" s="98" t="s">
        <v>225</v>
      </c>
      <c r="C59" s="98" t="s">
        <v>83</v>
      </c>
      <c r="D59" s="98" t="s">
        <v>66</v>
      </c>
      <c r="E59" s="99">
        <v>45689</v>
      </c>
      <c r="F59" s="89"/>
      <c r="G59" s="90"/>
      <c r="H59" s="100">
        <f t="shared" si="0"/>
        <v>0</v>
      </c>
      <c r="I59" s="92"/>
      <c r="J59" s="101"/>
      <c r="K59" s="94"/>
      <c r="L59" s="102" t="str">
        <f t="shared" si="1"/>
        <v/>
      </c>
      <c r="O59" s="96">
        <f t="shared" si="2"/>
        <v>0</v>
      </c>
      <c r="AD59">
        <f t="shared" si="3"/>
        <v>45689</v>
      </c>
    </row>
    <row r="60" spans="1:30" x14ac:dyDescent="0.2">
      <c r="A60" s="97" t="s">
        <v>274</v>
      </c>
      <c r="B60" s="98" t="s">
        <v>225</v>
      </c>
      <c r="C60" s="98" t="s">
        <v>83</v>
      </c>
      <c r="D60" s="98" t="s">
        <v>66</v>
      </c>
      <c r="E60" s="99">
        <v>45717</v>
      </c>
      <c r="F60" s="89"/>
      <c r="G60" s="90"/>
      <c r="H60" s="100">
        <f t="shared" si="0"/>
        <v>0</v>
      </c>
      <c r="I60" s="92"/>
      <c r="J60" s="101"/>
      <c r="K60" s="94"/>
      <c r="L60" s="102" t="str">
        <f t="shared" si="1"/>
        <v/>
      </c>
      <c r="O60" s="96">
        <f t="shared" si="2"/>
        <v>0</v>
      </c>
      <c r="AD60">
        <f t="shared" si="3"/>
        <v>45717</v>
      </c>
    </row>
    <row r="61" spans="1:30" x14ac:dyDescent="0.2">
      <c r="A61" s="97" t="s">
        <v>275</v>
      </c>
      <c r="B61" s="98" t="s">
        <v>225</v>
      </c>
      <c r="C61" s="98" t="s">
        <v>83</v>
      </c>
      <c r="D61" s="98" t="s">
        <v>66</v>
      </c>
      <c r="E61" s="99">
        <v>45748</v>
      </c>
      <c r="F61" s="89"/>
      <c r="G61" s="90"/>
      <c r="H61" s="100">
        <f t="shared" si="0"/>
        <v>0</v>
      </c>
      <c r="I61" s="92"/>
      <c r="J61" s="101"/>
      <c r="K61" s="94"/>
      <c r="L61" s="102" t="str">
        <f t="shared" si="1"/>
        <v/>
      </c>
      <c r="O61" s="96">
        <f t="shared" si="2"/>
        <v>0</v>
      </c>
      <c r="AD61">
        <f t="shared" si="3"/>
        <v>45748</v>
      </c>
    </row>
    <row r="62" spans="1:30" x14ac:dyDescent="0.2">
      <c r="A62" s="97" t="s">
        <v>276</v>
      </c>
      <c r="B62" s="98" t="s">
        <v>225</v>
      </c>
      <c r="C62" s="98" t="s">
        <v>83</v>
      </c>
      <c r="D62" s="98" t="s">
        <v>66</v>
      </c>
      <c r="E62" s="99">
        <v>45778</v>
      </c>
      <c r="F62" s="89"/>
      <c r="G62" s="90"/>
      <c r="H62" s="100">
        <f t="shared" si="0"/>
        <v>0</v>
      </c>
      <c r="I62" s="92"/>
      <c r="J62" s="101"/>
      <c r="K62" s="94"/>
      <c r="L62" s="102" t="str">
        <f t="shared" si="1"/>
        <v/>
      </c>
      <c r="O62" s="96">
        <f t="shared" si="2"/>
        <v>0</v>
      </c>
      <c r="AD62">
        <f t="shared" si="3"/>
        <v>45778</v>
      </c>
    </row>
    <row r="63" spans="1:30" x14ac:dyDescent="0.2">
      <c r="A63" s="97" t="s">
        <v>277</v>
      </c>
      <c r="B63" s="98" t="s">
        <v>225</v>
      </c>
      <c r="C63" s="98" t="s">
        <v>83</v>
      </c>
      <c r="D63" s="98" t="s">
        <v>66</v>
      </c>
      <c r="E63" s="99">
        <v>45809</v>
      </c>
      <c r="F63" s="89"/>
      <c r="G63" s="90"/>
      <c r="H63" s="100">
        <f t="shared" si="0"/>
        <v>0</v>
      </c>
      <c r="I63" s="92"/>
      <c r="J63" s="101"/>
      <c r="K63" s="94"/>
      <c r="L63" s="102" t="str">
        <f t="shared" si="1"/>
        <v/>
      </c>
      <c r="O63" s="96">
        <f t="shared" si="2"/>
        <v>0</v>
      </c>
      <c r="AD63">
        <f t="shared" si="3"/>
        <v>45809</v>
      </c>
    </row>
    <row r="64" spans="1:30" x14ac:dyDescent="0.2">
      <c r="A64" s="97" t="s">
        <v>278</v>
      </c>
      <c r="B64" s="98" t="s">
        <v>225</v>
      </c>
      <c r="C64" s="98" t="s">
        <v>83</v>
      </c>
      <c r="D64" s="98" t="s">
        <v>66</v>
      </c>
      <c r="E64" s="99">
        <v>45839</v>
      </c>
      <c r="F64" s="89"/>
      <c r="G64" s="90"/>
      <c r="H64" s="100">
        <f t="shared" si="0"/>
        <v>0</v>
      </c>
      <c r="I64" s="92"/>
      <c r="J64" s="101"/>
      <c r="K64" s="94"/>
      <c r="L64" s="102" t="str">
        <f t="shared" si="1"/>
        <v/>
      </c>
      <c r="O64" s="96">
        <f t="shared" si="2"/>
        <v>0</v>
      </c>
      <c r="AD64">
        <f t="shared" si="3"/>
        <v>45839</v>
      </c>
    </row>
    <row r="65" spans="1:30" x14ac:dyDescent="0.2">
      <c r="A65" s="97" t="s">
        <v>279</v>
      </c>
      <c r="B65" s="98" t="s">
        <v>225</v>
      </c>
      <c r="C65" s="98" t="s">
        <v>83</v>
      </c>
      <c r="D65" s="98" t="s">
        <v>66</v>
      </c>
      <c r="E65" s="99">
        <v>45870</v>
      </c>
      <c r="F65" s="89"/>
      <c r="G65" s="90"/>
      <c r="H65" s="100">
        <f t="shared" si="0"/>
        <v>0</v>
      </c>
      <c r="I65" s="92"/>
      <c r="J65" s="101"/>
      <c r="K65" s="94"/>
      <c r="L65" s="102" t="str">
        <f t="shared" si="1"/>
        <v/>
      </c>
      <c r="O65" s="96">
        <f t="shared" si="2"/>
        <v>0</v>
      </c>
      <c r="AD65">
        <f t="shared" si="3"/>
        <v>45870</v>
      </c>
    </row>
    <row r="66" spans="1:30" x14ac:dyDescent="0.2">
      <c r="A66" s="97" t="s">
        <v>280</v>
      </c>
      <c r="B66" s="98" t="s">
        <v>225</v>
      </c>
      <c r="C66" s="98" t="s">
        <v>83</v>
      </c>
      <c r="D66" s="98" t="s">
        <v>66</v>
      </c>
      <c r="E66" s="99">
        <v>45901</v>
      </c>
      <c r="F66" s="89"/>
      <c r="G66" s="90"/>
      <c r="H66" s="100">
        <f t="shared" si="0"/>
        <v>0</v>
      </c>
      <c r="I66" s="92"/>
      <c r="J66" s="101"/>
      <c r="K66" s="94"/>
      <c r="L66" s="102" t="str">
        <f t="shared" si="1"/>
        <v/>
      </c>
      <c r="O66" s="96">
        <f t="shared" si="2"/>
        <v>0</v>
      </c>
      <c r="AD66">
        <f t="shared" si="3"/>
        <v>45901</v>
      </c>
    </row>
    <row r="67" spans="1:30" x14ac:dyDescent="0.2">
      <c r="A67" s="97" t="s">
        <v>281</v>
      </c>
      <c r="B67" s="98" t="s">
        <v>226</v>
      </c>
      <c r="C67" s="98" t="s">
        <v>87</v>
      </c>
      <c r="D67" s="98" t="s">
        <v>66</v>
      </c>
      <c r="E67" s="99">
        <v>45566</v>
      </c>
      <c r="F67" s="89"/>
      <c r="G67" s="90"/>
      <c r="H67" s="100">
        <f t="shared" si="0"/>
        <v>0</v>
      </c>
      <c r="I67" s="92"/>
      <c r="J67" s="101"/>
      <c r="K67" s="94"/>
      <c r="L67" s="102" t="str">
        <f t="shared" si="1"/>
        <v/>
      </c>
      <c r="O67" s="96">
        <f t="shared" si="2"/>
        <v>0</v>
      </c>
      <c r="AD67">
        <f t="shared" si="3"/>
        <v>45566</v>
      </c>
    </row>
    <row r="68" spans="1:30" x14ac:dyDescent="0.2">
      <c r="A68" s="97" t="s">
        <v>282</v>
      </c>
      <c r="B68" s="98" t="s">
        <v>226</v>
      </c>
      <c r="C68" s="98" t="s">
        <v>87</v>
      </c>
      <c r="D68" s="98" t="s">
        <v>66</v>
      </c>
      <c r="E68" s="99">
        <v>45597</v>
      </c>
      <c r="F68" s="89"/>
      <c r="G68" s="90"/>
      <c r="H68" s="100">
        <f t="shared" si="0"/>
        <v>0</v>
      </c>
      <c r="I68" s="92"/>
      <c r="J68" s="101"/>
      <c r="K68" s="94"/>
      <c r="L68" s="102" t="str">
        <f t="shared" si="1"/>
        <v/>
      </c>
      <c r="O68" s="96">
        <f t="shared" si="2"/>
        <v>0</v>
      </c>
      <c r="AD68">
        <f t="shared" si="3"/>
        <v>45597</v>
      </c>
    </row>
    <row r="69" spans="1:30" x14ac:dyDescent="0.2">
      <c r="A69" s="97" t="s">
        <v>283</v>
      </c>
      <c r="B69" s="98" t="s">
        <v>226</v>
      </c>
      <c r="C69" s="98" t="s">
        <v>87</v>
      </c>
      <c r="D69" s="98" t="s">
        <v>66</v>
      </c>
      <c r="E69" s="99">
        <v>45627</v>
      </c>
      <c r="F69" s="89"/>
      <c r="G69" s="90"/>
      <c r="H69" s="100">
        <f t="shared" si="0"/>
        <v>0</v>
      </c>
      <c r="I69" s="92"/>
      <c r="J69" s="101"/>
      <c r="K69" s="94"/>
      <c r="L69" s="102" t="str">
        <f t="shared" si="1"/>
        <v/>
      </c>
      <c r="O69" s="96">
        <f t="shared" si="2"/>
        <v>0</v>
      </c>
      <c r="AD69">
        <f t="shared" si="3"/>
        <v>45627</v>
      </c>
    </row>
    <row r="70" spans="1:30" x14ac:dyDescent="0.2">
      <c r="A70" s="97" t="s">
        <v>284</v>
      </c>
      <c r="B70" s="98" t="s">
        <v>226</v>
      </c>
      <c r="C70" s="98" t="s">
        <v>87</v>
      </c>
      <c r="D70" s="98" t="s">
        <v>66</v>
      </c>
      <c r="E70" s="99">
        <v>45658</v>
      </c>
      <c r="F70" s="89"/>
      <c r="G70" s="90"/>
      <c r="H70" s="100">
        <f t="shared" si="0"/>
        <v>0</v>
      </c>
      <c r="I70" s="92"/>
      <c r="J70" s="101"/>
      <c r="K70" s="94"/>
      <c r="L70" s="102" t="str">
        <f t="shared" si="1"/>
        <v/>
      </c>
      <c r="O70" s="96">
        <f t="shared" si="2"/>
        <v>0</v>
      </c>
      <c r="AD70">
        <f t="shared" si="3"/>
        <v>45658</v>
      </c>
    </row>
    <row r="71" spans="1:30" x14ac:dyDescent="0.2">
      <c r="A71" s="97" t="s">
        <v>285</v>
      </c>
      <c r="B71" s="98" t="s">
        <v>226</v>
      </c>
      <c r="C71" s="98" t="s">
        <v>87</v>
      </c>
      <c r="D71" s="98" t="s">
        <v>66</v>
      </c>
      <c r="E71" s="99">
        <v>45689</v>
      </c>
      <c r="F71" s="89"/>
      <c r="G71" s="90"/>
      <c r="H71" s="100">
        <f t="shared" si="0"/>
        <v>0</v>
      </c>
      <c r="I71" s="92"/>
      <c r="J71" s="101"/>
      <c r="K71" s="94"/>
      <c r="L71" s="102" t="str">
        <f t="shared" si="1"/>
        <v/>
      </c>
      <c r="O71" s="96">
        <f t="shared" si="2"/>
        <v>0</v>
      </c>
      <c r="AD71">
        <f t="shared" si="3"/>
        <v>45689</v>
      </c>
    </row>
    <row r="72" spans="1:30" x14ac:dyDescent="0.2">
      <c r="A72" s="97" t="s">
        <v>286</v>
      </c>
      <c r="B72" s="98" t="s">
        <v>226</v>
      </c>
      <c r="C72" s="98" t="s">
        <v>87</v>
      </c>
      <c r="D72" s="98" t="s">
        <v>66</v>
      </c>
      <c r="E72" s="99">
        <v>45717</v>
      </c>
      <c r="F72" s="89"/>
      <c r="G72" s="90"/>
      <c r="H72" s="100">
        <f t="shared" ref="H72:H135" si="4">F72+G72</f>
        <v>0</v>
      </c>
      <c r="I72" s="92"/>
      <c r="J72" s="101"/>
      <c r="K72" s="94"/>
      <c r="L72" s="102" t="str">
        <f t="shared" ref="L72:L135" si="5">IF($E$4="", "", K72/($E$4*4.3333))</f>
        <v/>
      </c>
      <c r="O72" s="96">
        <f t="shared" ref="O72:O135" si="6">COUNTIFS(F72:G72,"&lt;&gt;0",F72:G72,"&lt;&gt;")+
COUNTIFS(I72:K72,"&lt;&gt;0",I72:K72,"&lt;&gt;")</f>
        <v>0</v>
      </c>
      <c r="AD72">
        <f t="shared" ref="AD72:AD135" si="7">VALUE(E72)</f>
        <v>45717</v>
      </c>
    </row>
    <row r="73" spans="1:30" x14ac:dyDescent="0.2">
      <c r="A73" s="97" t="s">
        <v>287</v>
      </c>
      <c r="B73" s="98" t="s">
        <v>226</v>
      </c>
      <c r="C73" s="98" t="s">
        <v>87</v>
      </c>
      <c r="D73" s="98" t="s">
        <v>66</v>
      </c>
      <c r="E73" s="99">
        <v>45748</v>
      </c>
      <c r="F73" s="89"/>
      <c r="G73" s="90"/>
      <c r="H73" s="100">
        <f t="shared" si="4"/>
        <v>0</v>
      </c>
      <c r="I73" s="92"/>
      <c r="J73" s="101"/>
      <c r="K73" s="94"/>
      <c r="L73" s="102" t="str">
        <f t="shared" si="5"/>
        <v/>
      </c>
      <c r="O73" s="96">
        <f t="shared" si="6"/>
        <v>0</v>
      </c>
      <c r="AD73">
        <f t="shared" si="7"/>
        <v>45748</v>
      </c>
    </row>
    <row r="74" spans="1:30" x14ac:dyDescent="0.2">
      <c r="A74" s="97" t="s">
        <v>288</v>
      </c>
      <c r="B74" s="98" t="s">
        <v>226</v>
      </c>
      <c r="C74" s="98" t="s">
        <v>87</v>
      </c>
      <c r="D74" s="98" t="s">
        <v>66</v>
      </c>
      <c r="E74" s="99">
        <v>45778</v>
      </c>
      <c r="F74" s="89"/>
      <c r="G74" s="90"/>
      <c r="H74" s="100">
        <f t="shared" si="4"/>
        <v>0</v>
      </c>
      <c r="I74" s="92"/>
      <c r="J74" s="101"/>
      <c r="K74" s="94"/>
      <c r="L74" s="102" t="str">
        <f t="shared" si="5"/>
        <v/>
      </c>
      <c r="O74" s="96">
        <f t="shared" si="6"/>
        <v>0</v>
      </c>
      <c r="AD74">
        <f t="shared" si="7"/>
        <v>45778</v>
      </c>
    </row>
    <row r="75" spans="1:30" x14ac:dyDescent="0.2">
      <c r="A75" s="97" t="s">
        <v>289</v>
      </c>
      <c r="B75" s="98" t="s">
        <v>226</v>
      </c>
      <c r="C75" s="98" t="s">
        <v>87</v>
      </c>
      <c r="D75" s="98" t="s">
        <v>66</v>
      </c>
      <c r="E75" s="99">
        <v>45809</v>
      </c>
      <c r="F75" s="89"/>
      <c r="G75" s="90"/>
      <c r="H75" s="100">
        <f t="shared" si="4"/>
        <v>0</v>
      </c>
      <c r="I75" s="92"/>
      <c r="J75" s="101"/>
      <c r="K75" s="94"/>
      <c r="L75" s="102" t="str">
        <f t="shared" si="5"/>
        <v/>
      </c>
      <c r="O75" s="96">
        <f t="shared" si="6"/>
        <v>0</v>
      </c>
      <c r="AD75">
        <f t="shared" si="7"/>
        <v>45809</v>
      </c>
    </row>
    <row r="76" spans="1:30" x14ac:dyDescent="0.2">
      <c r="A76" s="97" t="s">
        <v>290</v>
      </c>
      <c r="B76" s="98" t="s">
        <v>226</v>
      </c>
      <c r="C76" s="98" t="s">
        <v>87</v>
      </c>
      <c r="D76" s="98" t="s">
        <v>66</v>
      </c>
      <c r="E76" s="99">
        <v>45839</v>
      </c>
      <c r="F76" s="89"/>
      <c r="G76" s="90"/>
      <c r="H76" s="100">
        <f t="shared" si="4"/>
        <v>0</v>
      </c>
      <c r="I76" s="92"/>
      <c r="J76" s="101"/>
      <c r="K76" s="94"/>
      <c r="L76" s="102" t="str">
        <f t="shared" si="5"/>
        <v/>
      </c>
      <c r="O76" s="96">
        <f t="shared" si="6"/>
        <v>0</v>
      </c>
      <c r="AD76">
        <f t="shared" si="7"/>
        <v>45839</v>
      </c>
    </row>
    <row r="77" spans="1:30" x14ac:dyDescent="0.2">
      <c r="A77" s="97" t="s">
        <v>291</v>
      </c>
      <c r="B77" s="98" t="s">
        <v>226</v>
      </c>
      <c r="C77" s="98" t="s">
        <v>87</v>
      </c>
      <c r="D77" s="98" t="s">
        <v>66</v>
      </c>
      <c r="E77" s="99">
        <v>45870</v>
      </c>
      <c r="F77" s="89"/>
      <c r="G77" s="90"/>
      <c r="H77" s="100">
        <f t="shared" si="4"/>
        <v>0</v>
      </c>
      <c r="I77" s="92"/>
      <c r="J77" s="101"/>
      <c r="K77" s="94"/>
      <c r="L77" s="102" t="str">
        <f t="shared" si="5"/>
        <v/>
      </c>
      <c r="O77" s="96">
        <f t="shared" si="6"/>
        <v>0</v>
      </c>
      <c r="AD77">
        <f t="shared" si="7"/>
        <v>45870</v>
      </c>
    </row>
    <row r="78" spans="1:30" x14ac:dyDescent="0.2">
      <c r="A78" s="97" t="s">
        <v>292</v>
      </c>
      <c r="B78" s="98" t="s">
        <v>226</v>
      </c>
      <c r="C78" s="98" t="s">
        <v>87</v>
      </c>
      <c r="D78" s="98" t="s">
        <v>66</v>
      </c>
      <c r="E78" s="99">
        <v>45901</v>
      </c>
      <c r="F78" s="89"/>
      <c r="G78" s="90"/>
      <c r="H78" s="100">
        <f t="shared" si="4"/>
        <v>0</v>
      </c>
      <c r="I78" s="92"/>
      <c r="J78" s="101"/>
      <c r="K78" s="94"/>
      <c r="L78" s="102" t="str">
        <f t="shared" si="5"/>
        <v/>
      </c>
      <c r="O78" s="96">
        <f t="shared" si="6"/>
        <v>0</v>
      </c>
      <c r="AD78">
        <f t="shared" si="7"/>
        <v>45901</v>
      </c>
    </row>
    <row r="79" spans="1:30" x14ac:dyDescent="0.2">
      <c r="A79" s="97" t="s">
        <v>293</v>
      </c>
      <c r="B79" s="98" t="s">
        <v>227</v>
      </c>
      <c r="C79" s="98" t="s">
        <v>90</v>
      </c>
      <c r="D79" s="98" t="s">
        <v>66</v>
      </c>
      <c r="E79" s="99">
        <v>45566</v>
      </c>
      <c r="F79" s="89"/>
      <c r="G79" s="90"/>
      <c r="H79" s="100">
        <f t="shared" si="4"/>
        <v>0</v>
      </c>
      <c r="I79" s="92"/>
      <c r="J79" s="101"/>
      <c r="K79" s="94"/>
      <c r="L79" s="102" t="str">
        <f t="shared" si="5"/>
        <v/>
      </c>
      <c r="O79" s="96">
        <f t="shared" si="6"/>
        <v>0</v>
      </c>
      <c r="AD79">
        <f t="shared" si="7"/>
        <v>45566</v>
      </c>
    </row>
    <row r="80" spans="1:30" x14ac:dyDescent="0.2">
      <c r="A80" s="97" t="s">
        <v>294</v>
      </c>
      <c r="B80" s="98" t="s">
        <v>227</v>
      </c>
      <c r="C80" s="98" t="s">
        <v>90</v>
      </c>
      <c r="D80" s="98" t="s">
        <v>66</v>
      </c>
      <c r="E80" s="99">
        <v>45597</v>
      </c>
      <c r="F80" s="89"/>
      <c r="G80" s="90"/>
      <c r="H80" s="100">
        <f t="shared" si="4"/>
        <v>0</v>
      </c>
      <c r="I80" s="92"/>
      <c r="J80" s="101"/>
      <c r="K80" s="94"/>
      <c r="L80" s="102" t="str">
        <f t="shared" si="5"/>
        <v/>
      </c>
      <c r="O80" s="96">
        <f t="shared" si="6"/>
        <v>0</v>
      </c>
      <c r="AD80">
        <f t="shared" si="7"/>
        <v>45597</v>
      </c>
    </row>
    <row r="81" spans="1:30" x14ac:dyDescent="0.2">
      <c r="A81" s="97" t="s">
        <v>295</v>
      </c>
      <c r="B81" s="98" t="s">
        <v>227</v>
      </c>
      <c r="C81" s="98" t="s">
        <v>90</v>
      </c>
      <c r="D81" s="98" t="s">
        <v>66</v>
      </c>
      <c r="E81" s="99">
        <v>45627</v>
      </c>
      <c r="F81" s="89"/>
      <c r="G81" s="90"/>
      <c r="H81" s="100">
        <f t="shared" si="4"/>
        <v>0</v>
      </c>
      <c r="I81" s="92"/>
      <c r="J81" s="101"/>
      <c r="K81" s="94"/>
      <c r="L81" s="102" t="str">
        <f t="shared" si="5"/>
        <v/>
      </c>
      <c r="O81" s="96">
        <f t="shared" si="6"/>
        <v>0</v>
      </c>
      <c r="AD81">
        <f t="shared" si="7"/>
        <v>45627</v>
      </c>
    </row>
    <row r="82" spans="1:30" x14ac:dyDescent="0.2">
      <c r="A82" s="97" t="s">
        <v>296</v>
      </c>
      <c r="B82" s="98" t="s">
        <v>227</v>
      </c>
      <c r="C82" s="98" t="s">
        <v>90</v>
      </c>
      <c r="D82" s="98" t="s">
        <v>66</v>
      </c>
      <c r="E82" s="99">
        <v>45658</v>
      </c>
      <c r="F82" s="89"/>
      <c r="G82" s="90"/>
      <c r="H82" s="100">
        <f t="shared" si="4"/>
        <v>0</v>
      </c>
      <c r="I82" s="92"/>
      <c r="J82" s="101"/>
      <c r="K82" s="94"/>
      <c r="L82" s="102" t="str">
        <f t="shared" si="5"/>
        <v/>
      </c>
      <c r="O82" s="96">
        <f t="shared" si="6"/>
        <v>0</v>
      </c>
      <c r="AD82">
        <f t="shared" si="7"/>
        <v>45658</v>
      </c>
    </row>
    <row r="83" spans="1:30" x14ac:dyDescent="0.2">
      <c r="A83" s="97" t="s">
        <v>297</v>
      </c>
      <c r="B83" s="98" t="s">
        <v>227</v>
      </c>
      <c r="C83" s="98" t="s">
        <v>90</v>
      </c>
      <c r="D83" s="98" t="s">
        <v>66</v>
      </c>
      <c r="E83" s="99">
        <v>45689</v>
      </c>
      <c r="F83" s="89"/>
      <c r="G83" s="90"/>
      <c r="H83" s="100">
        <f t="shared" si="4"/>
        <v>0</v>
      </c>
      <c r="I83" s="92"/>
      <c r="J83" s="101"/>
      <c r="K83" s="94"/>
      <c r="L83" s="102" t="str">
        <f t="shared" si="5"/>
        <v/>
      </c>
      <c r="O83" s="96">
        <f t="shared" si="6"/>
        <v>0</v>
      </c>
      <c r="AD83">
        <f t="shared" si="7"/>
        <v>45689</v>
      </c>
    </row>
    <row r="84" spans="1:30" x14ac:dyDescent="0.2">
      <c r="A84" s="97" t="s">
        <v>298</v>
      </c>
      <c r="B84" s="98" t="s">
        <v>227</v>
      </c>
      <c r="C84" s="98" t="s">
        <v>90</v>
      </c>
      <c r="D84" s="98" t="s">
        <v>66</v>
      </c>
      <c r="E84" s="99">
        <v>45717</v>
      </c>
      <c r="F84" s="89"/>
      <c r="G84" s="90"/>
      <c r="H84" s="100">
        <f t="shared" si="4"/>
        <v>0</v>
      </c>
      <c r="I84" s="92"/>
      <c r="J84" s="101"/>
      <c r="K84" s="94"/>
      <c r="L84" s="102" t="str">
        <f t="shared" si="5"/>
        <v/>
      </c>
      <c r="O84" s="96">
        <f t="shared" si="6"/>
        <v>0</v>
      </c>
      <c r="AD84">
        <f t="shared" si="7"/>
        <v>45717</v>
      </c>
    </row>
    <row r="85" spans="1:30" x14ac:dyDescent="0.2">
      <c r="A85" s="97" t="s">
        <v>299</v>
      </c>
      <c r="B85" s="98" t="s">
        <v>227</v>
      </c>
      <c r="C85" s="98" t="s">
        <v>90</v>
      </c>
      <c r="D85" s="98" t="s">
        <v>66</v>
      </c>
      <c r="E85" s="99">
        <v>45748</v>
      </c>
      <c r="F85" s="89"/>
      <c r="G85" s="90"/>
      <c r="H85" s="100">
        <f t="shared" si="4"/>
        <v>0</v>
      </c>
      <c r="I85" s="92"/>
      <c r="J85" s="101"/>
      <c r="K85" s="94"/>
      <c r="L85" s="102" t="str">
        <f t="shared" si="5"/>
        <v/>
      </c>
      <c r="O85" s="96">
        <f t="shared" si="6"/>
        <v>0</v>
      </c>
      <c r="AD85">
        <f t="shared" si="7"/>
        <v>45748</v>
      </c>
    </row>
    <row r="86" spans="1:30" x14ac:dyDescent="0.2">
      <c r="A86" s="97" t="s">
        <v>300</v>
      </c>
      <c r="B86" s="98" t="s">
        <v>227</v>
      </c>
      <c r="C86" s="98" t="s">
        <v>90</v>
      </c>
      <c r="D86" s="98" t="s">
        <v>66</v>
      </c>
      <c r="E86" s="99">
        <v>45778</v>
      </c>
      <c r="F86" s="89"/>
      <c r="G86" s="90"/>
      <c r="H86" s="100">
        <f t="shared" si="4"/>
        <v>0</v>
      </c>
      <c r="I86" s="92"/>
      <c r="J86" s="101"/>
      <c r="K86" s="94"/>
      <c r="L86" s="102" t="str">
        <f t="shared" si="5"/>
        <v/>
      </c>
      <c r="O86" s="96">
        <f t="shared" si="6"/>
        <v>0</v>
      </c>
      <c r="AD86">
        <f t="shared" si="7"/>
        <v>45778</v>
      </c>
    </row>
    <row r="87" spans="1:30" x14ac:dyDescent="0.2">
      <c r="A87" s="97" t="s">
        <v>301</v>
      </c>
      <c r="B87" s="98" t="s">
        <v>227</v>
      </c>
      <c r="C87" s="98" t="s">
        <v>90</v>
      </c>
      <c r="D87" s="98" t="s">
        <v>66</v>
      </c>
      <c r="E87" s="99">
        <v>45809</v>
      </c>
      <c r="F87" s="89"/>
      <c r="G87" s="90"/>
      <c r="H87" s="100">
        <f t="shared" si="4"/>
        <v>0</v>
      </c>
      <c r="I87" s="92"/>
      <c r="J87" s="101"/>
      <c r="K87" s="94"/>
      <c r="L87" s="102" t="str">
        <f t="shared" si="5"/>
        <v/>
      </c>
      <c r="O87" s="96">
        <f t="shared" si="6"/>
        <v>0</v>
      </c>
      <c r="AD87">
        <f t="shared" si="7"/>
        <v>45809</v>
      </c>
    </row>
    <row r="88" spans="1:30" x14ac:dyDescent="0.2">
      <c r="A88" s="97" t="s">
        <v>302</v>
      </c>
      <c r="B88" s="98" t="s">
        <v>227</v>
      </c>
      <c r="C88" s="98" t="s">
        <v>90</v>
      </c>
      <c r="D88" s="98" t="s">
        <v>66</v>
      </c>
      <c r="E88" s="99">
        <v>45839</v>
      </c>
      <c r="F88" s="89"/>
      <c r="G88" s="90"/>
      <c r="H88" s="100">
        <f t="shared" si="4"/>
        <v>0</v>
      </c>
      <c r="I88" s="92"/>
      <c r="J88" s="101"/>
      <c r="K88" s="94"/>
      <c r="L88" s="102" t="str">
        <f t="shared" si="5"/>
        <v/>
      </c>
      <c r="O88" s="96">
        <f t="shared" si="6"/>
        <v>0</v>
      </c>
      <c r="AD88">
        <f t="shared" si="7"/>
        <v>45839</v>
      </c>
    </row>
    <row r="89" spans="1:30" x14ac:dyDescent="0.2">
      <c r="A89" s="97" t="s">
        <v>303</v>
      </c>
      <c r="B89" s="98" t="s">
        <v>227</v>
      </c>
      <c r="C89" s="98" t="s">
        <v>90</v>
      </c>
      <c r="D89" s="98" t="s">
        <v>66</v>
      </c>
      <c r="E89" s="99">
        <v>45870</v>
      </c>
      <c r="F89" s="89"/>
      <c r="G89" s="90"/>
      <c r="H89" s="100">
        <f t="shared" si="4"/>
        <v>0</v>
      </c>
      <c r="I89" s="92"/>
      <c r="J89" s="101"/>
      <c r="K89" s="94"/>
      <c r="L89" s="102" t="str">
        <f t="shared" si="5"/>
        <v/>
      </c>
      <c r="O89" s="96">
        <f t="shared" si="6"/>
        <v>0</v>
      </c>
      <c r="AD89">
        <f t="shared" si="7"/>
        <v>45870</v>
      </c>
    </row>
    <row r="90" spans="1:30" x14ac:dyDescent="0.2">
      <c r="A90" s="97" t="s">
        <v>304</v>
      </c>
      <c r="B90" s="98" t="s">
        <v>227</v>
      </c>
      <c r="C90" s="98" t="s">
        <v>90</v>
      </c>
      <c r="D90" s="98" t="s">
        <v>66</v>
      </c>
      <c r="E90" s="99">
        <v>45901</v>
      </c>
      <c r="F90" s="89"/>
      <c r="G90" s="90"/>
      <c r="H90" s="100">
        <f t="shared" si="4"/>
        <v>0</v>
      </c>
      <c r="I90" s="92"/>
      <c r="J90" s="101"/>
      <c r="K90" s="94"/>
      <c r="L90" s="102" t="str">
        <f t="shared" si="5"/>
        <v/>
      </c>
      <c r="O90" s="96">
        <f t="shared" si="6"/>
        <v>0</v>
      </c>
      <c r="AD90">
        <f t="shared" si="7"/>
        <v>45901</v>
      </c>
    </row>
    <row r="91" spans="1:30" x14ac:dyDescent="0.2">
      <c r="A91" s="97" t="s">
        <v>305</v>
      </c>
      <c r="B91" s="98" t="s">
        <v>228</v>
      </c>
      <c r="C91" s="98" t="s">
        <v>94</v>
      </c>
      <c r="D91" s="98" t="s">
        <v>66</v>
      </c>
      <c r="E91" s="99">
        <v>45566</v>
      </c>
      <c r="F91" s="89"/>
      <c r="G91" s="90"/>
      <c r="H91" s="100">
        <f t="shared" si="4"/>
        <v>0</v>
      </c>
      <c r="I91" s="92"/>
      <c r="J91" s="101"/>
      <c r="K91" s="94"/>
      <c r="L91" s="102" t="str">
        <f t="shared" si="5"/>
        <v/>
      </c>
      <c r="O91" s="96">
        <f t="shared" si="6"/>
        <v>0</v>
      </c>
      <c r="AD91">
        <f t="shared" si="7"/>
        <v>45566</v>
      </c>
    </row>
    <row r="92" spans="1:30" x14ac:dyDescent="0.2">
      <c r="A92" s="97" t="s">
        <v>306</v>
      </c>
      <c r="B92" s="98" t="s">
        <v>228</v>
      </c>
      <c r="C92" s="98" t="s">
        <v>94</v>
      </c>
      <c r="D92" s="98" t="s">
        <v>66</v>
      </c>
      <c r="E92" s="99">
        <v>45597</v>
      </c>
      <c r="F92" s="89"/>
      <c r="G92" s="90"/>
      <c r="H92" s="100">
        <f t="shared" si="4"/>
        <v>0</v>
      </c>
      <c r="I92" s="92"/>
      <c r="J92" s="101"/>
      <c r="K92" s="94"/>
      <c r="L92" s="102" t="str">
        <f t="shared" si="5"/>
        <v/>
      </c>
      <c r="O92" s="96">
        <f t="shared" si="6"/>
        <v>0</v>
      </c>
      <c r="AD92">
        <f t="shared" si="7"/>
        <v>45597</v>
      </c>
    </row>
    <row r="93" spans="1:30" x14ac:dyDescent="0.2">
      <c r="A93" s="97" t="s">
        <v>307</v>
      </c>
      <c r="B93" s="98" t="s">
        <v>228</v>
      </c>
      <c r="C93" s="98" t="s">
        <v>94</v>
      </c>
      <c r="D93" s="98" t="s">
        <v>66</v>
      </c>
      <c r="E93" s="99">
        <v>45627</v>
      </c>
      <c r="F93" s="89"/>
      <c r="G93" s="90"/>
      <c r="H93" s="100">
        <f t="shared" si="4"/>
        <v>0</v>
      </c>
      <c r="I93" s="92"/>
      <c r="J93" s="101"/>
      <c r="K93" s="94"/>
      <c r="L93" s="102" t="str">
        <f t="shared" si="5"/>
        <v/>
      </c>
      <c r="O93" s="96">
        <f t="shared" si="6"/>
        <v>0</v>
      </c>
      <c r="AD93">
        <f t="shared" si="7"/>
        <v>45627</v>
      </c>
    </row>
    <row r="94" spans="1:30" x14ac:dyDescent="0.2">
      <c r="A94" s="97" t="s">
        <v>308</v>
      </c>
      <c r="B94" s="98" t="s">
        <v>228</v>
      </c>
      <c r="C94" s="98" t="s">
        <v>94</v>
      </c>
      <c r="D94" s="98" t="s">
        <v>66</v>
      </c>
      <c r="E94" s="99">
        <v>45658</v>
      </c>
      <c r="F94" s="89"/>
      <c r="G94" s="90"/>
      <c r="H94" s="100">
        <f t="shared" si="4"/>
        <v>0</v>
      </c>
      <c r="I94" s="92"/>
      <c r="J94" s="101"/>
      <c r="K94" s="94"/>
      <c r="L94" s="102" t="str">
        <f t="shared" si="5"/>
        <v/>
      </c>
      <c r="O94" s="96">
        <f t="shared" si="6"/>
        <v>0</v>
      </c>
      <c r="AD94">
        <f t="shared" si="7"/>
        <v>45658</v>
      </c>
    </row>
    <row r="95" spans="1:30" x14ac:dyDescent="0.2">
      <c r="A95" s="97" t="s">
        <v>309</v>
      </c>
      <c r="B95" s="98" t="s">
        <v>228</v>
      </c>
      <c r="C95" s="98" t="s">
        <v>94</v>
      </c>
      <c r="D95" s="98" t="s">
        <v>66</v>
      </c>
      <c r="E95" s="99">
        <v>45689</v>
      </c>
      <c r="F95" s="89"/>
      <c r="G95" s="90"/>
      <c r="H95" s="100">
        <f t="shared" si="4"/>
        <v>0</v>
      </c>
      <c r="I95" s="92"/>
      <c r="J95" s="101"/>
      <c r="K95" s="94"/>
      <c r="L95" s="102" t="str">
        <f t="shared" si="5"/>
        <v/>
      </c>
      <c r="O95" s="96">
        <f t="shared" si="6"/>
        <v>0</v>
      </c>
      <c r="AD95">
        <f t="shared" si="7"/>
        <v>45689</v>
      </c>
    </row>
    <row r="96" spans="1:30" x14ac:dyDescent="0.2">
      <c r="A96" s="97" t="s">
        <v>310</v>
      </c>
      <c r="B96" s="98" t="s">
        <v>228</v>
      </c>
      <c r="C96" s="98" t="s">
        <v>94</v>
      </c>
      <c r="D96" s="98" t="s">
        <v>66</v>
      </c>
      <c r="E96" s="99">
        <v>45717</v>
      </c>
      <c r="F96" s="89"/>
      <c r="G96" s="90"/>
      <c r="H96" s="100">
        <f t="shared" si="4"/>
        <v>0</v>
      </c>
      <c r="I96" s="92"/>
      <c r="J96" s="101"/>
      <c r="K96" s="94"/>
      <c r="L96" s="102" t="str">
        <f t="shared" si="5"/>
        <v/>
      </c>
      <c r="O96" s="96">
        <f t="shared" si="6"/>
        <v>0</v>
      </c>
      <c r="AD96">
        <f t="shared" si="7"/>
        <v>45717</v>
      </c>
    </row>
    <row r="97" spans="1:30" x14ac:dyDescent="0.2">
      <c r="A97" s="97" t="s">
        <v>311</v>
      </c>
      <c r="B97" s="98" t="s">
        <v>228</v>
      </c>
      <c r="C97" s="98" t="s">
        <v>94</v>
      </c>
      <c r="D97" s="98" t="s">
        <v>66</v>
      </c>
      <c r="E97" s="99">
        <v>45748</v>
      </c>
      <c r="F97" s="89"/>
      <c r="G97" s="90"/>
      <c r="H97" s="100">
        <f t="shared" si="4"/>
        <v>0</v>
      </c>
      <c r="I97" s="92"/>
      <c r="J97" s="101"/>
      <c r="K97" s="94"/>
      <c r="L97" s="102" t="str">
        <f t="shared" si="5"/>
        <v/>
      </c>
      <c r="O97" s="96">
        <f t="shared" si="6"/>
        <v>0</v>
      </c>
      <c r="AD97">
        <f t="shared" si="7"/>
        <v>45748</v>
      </c>
    </row>
    <row r="98" spans="1:30" x14ac:dyDescent="0.2">
      <c r="A98" s="97" t="s">
        <v>312</v>
      </c>
      <c r="B98" s="98" t="s">
        <v>228</v>
      </c>
      <c r="C98" s="98" t="s">
        <v>94</v>
      </c>
      <c r="D98" s="98" t="s">
        <v>66</v>
      </c>
      <c r="E98" s="99">
        <v>45778</v>
      </c>
      <c r="F98" s="89"/>
      <c r="G98" s="90"/>
      <c r="H98" s="100">
        <f t="shared" si="4"/>
        <v>0</v>
      </c>
      <c r="I98" s="92"/>
      <c r="J98" s="101"/>
      <c r="K98" s="94"/>
      <c r="L98" s="102" t="str">
        <f t="shared" si="5"/>
        <v/>
      </c>
      <c r="O98" s="96">
        <f t="shared" si="6"/>
        <v>0</v>
      </c>
      <c r="AD98">
        <f t="shared" si="7"/>
        <v>45778</v>
      </c>
    </row>
    <row r="99" spans="1:30" x14ac:dyDescent="0.2">
      <c r="A99" s="97" t="s">
        <v>313</v>
      </c>
      <c r="B99" s="98" t="s">
        <v>228</v>
      </c>
      <c r="C99" s="98" t="s">
        <v>94</v>
      </c>
      <c r="D99" s="98" t="s">
        <v>66</v>
      </c>
      <c r="E99" s="99">
        <v>45809</v>
      </c>
      <c r="F99" s="89"/>
      <c r="G99" s="90"/>
      <c r="H99" s="100">
        <f t="shared" si="4"/>
        <v>0</v>
      </c>
      <c r="I99" s="92"/>
      <c r="J99" s="101"/>
      <c r="K99" s="94"/>
      <c r="L99" s="102" t="str">
        <f t="shared" si="5"/>
        <v/>
      </c>
      <c r="O99" s="96">
        <f t="shared" si="6"/>
        <v>0</v>
      </c>
      <c r="AD99">
        <f t="shared" si="7"/>
        <v>45809</v>
      </c>
    </row>
    <row r="100" spans="1:30" x14ac:dyDescent="0.2">
      <c r="A100" s="97" t="s">
        <v>314</v>
      </c>
      <c r="B100" s="98" t="s">
        <v>228</v>
      </c>
      <c r="C100" s="98" t="s">
        <v>94</v>
      </c>
      <c r="D100" s="98" t="s">
        <v>66</v>
      </c>
      <c r="E100" s="99">
        <v>45839</v>
      </c>
      <c r="F100" s="89"/>
      <c r="G100" s="90"/>
      <c r="H100" s="100">
        <f t="shared" si="4"/>
        <v>0</v>
      </c>
      <c r="I100" s="92"/>
      <c r="J100" s="101"/>
      <c r="K100" s="94"/>
      <c r="L100" s="102" t="str">
        <f t="shared" si="5"/>
        <v/>
      </c>
      <c r="O100" s="96">
        <f t="shared" si="6"/>
        <v>0</v>
      </c>
      <c r="AD100">
        <f t="shared" si="7"/>
        <v>45839</v>
      </c>
    </row>
    <row r="101" spans="1:30" x14ac:dyDescent="0.2">
      <c r="A101" s="97" t="s">
        <v>315</v>
      </c>
      <c r="B101" s="98" t="s">
        <v>228</v>
      </c>
      <c r="C101" s="98" t="s">
        <v>94</v>
      </c>
      <c r="D101" s="98" t="s">
        <v>66</v>
      </c>
      <c r="E101" s="99">
        <v>45870</v>
      </c>
      <c r="F101" s="89"/>
      <c r="G101" s="90"/>
      <c r="H101" s="100">
        <f t="shared" si="4"/>
        <v>0</v>
      </c>
      <c r="I101" s="92"/>
      <c r="J101" s="101"/>
      <c r="K101" s="94"/>
      <c r="L101" s="102" t="str">
        <f t="shared" si="5"/>
        <v/>
      </c>
      <c r="O101" s="96">
        <f t="shared" si="6"/>
        <v>0</v>
      </c>
      <c r="AD101">
        <f t="shared" si="7"/>
        <v>45870</v>
      </c>
    </row>
    <row r="102" spans="1:30" x14ac:dyDescent="0.2">
      <c r="A102" s="97" t="s">
        <v>316</v>
      </c>
      <c r="B102" s="98" t="s">
        <v>228</v>
      </c>
      <c r="C102" s="98" t="s">
        <v>94</v>
      </c>
      <c r="D102" s="98" t="s">
        <v>66</v>
      </c>
      <c r="E102" s="99">
        <v>45901</v>
      </c>
      <c r="F102" s="89"/>
      <c r="G102" s="90"/>
      <c r="H102" s="100">
        <f t="shared" si="4"/>
        <v>0</v>
      </c>
      <c r="I102" s="92"/>
      <c r="J102" s="101"/>
      <c r="K102" s="94"/>
      <c r="L102" s="102" t="str">
        <f t="shared" si="5"/>
        <v/>
      </c>
      <c r="O102" s="96">
        <f t="shared" si="6"/>
        <v>0</v>
      </c>
      <c r="AD102">
        <f t="shared" si="7"/>
        <v>45901</v>
      </c>
    </row>
    <row r="103" spans="1:30" x14ac:dyDescent="0.2">
      <c r="A103" s="97" t="s">
        <v>317</v>
      </c>
      <c r="B103" s="98" t="s">
        <v>229</v>
      </c>
      <c r="C103" s="98" t="s">
        <v>97</v>
      </c>
      <c r="D103" s="98" t="s">
        <v>66</v>
      </c>
      <c r="E103" s="99">
        <v>45566</v>
      </c>
      <c r="F103" s="89"/>
      <c r="G103" s="90"/>
      <c r="H103" s="100">
        <f t="shared" si="4"/>
        <v>0</v>
      </c>
      <c r="I103" s="92"/>
      <c r="J103" s="101"/>
      <c r="K103" s="94"/>
      <c r="L103" s="102" t="str">
        <f t="shared" si="5"/>
        <v/>
      </c>
      <c r="O103" s="96">
        <f t="shared" si="6"/>
        <v>0</v>
      </c>
      <c r="AD103">
        <f t="shared" si="7"/>
        <v>45566</v>
      </c>
    </row>
    <row r="104" spans="1:30" x14ac:dyDescent="0.2">
      <c r="A104" s="97" t="s">
        <v>318</v>
      </c>
      <c r="B104" s="98" t="s">
        <v>229</v>
      </c>
      <c r="C104" s="98" t="s">
        <v>97</v>
      </c>
      <c r="D104" s="98" t="s">
        <v>66</v>
      </c>
      <c r="E104" s="99">
        <v>45597</v>
      </c>
      <c r="F104" s="89"/>
      <c r="G104" s="90"/>
      <c r="H104" s="100">
        <f t="shared" si="4"/>
        <v>0</v>
      </c>
      <c r="I104" s="92"/>
      <c r="J104" s="101"/>
      <c r="K104" s="94"/>
      <c r="L104" s="102" t="str">
        <f t="shared" si="5"/>
        <v/>
      </c>
      <c r="O104" s="96">
        <f t="shared" si="6"/>
        <v>0</v>
      </c>
      <c r="AD104">
        <f t="shared" si="7"/>
        <v>45597</v>
      </c>
    </row>
    <row r="105" spans="1:30" x14ac:dyDescent="0.2">
      <c r="A105" s="97" t="s">
        <v>319</v>
      </c>
      <c r="B105" s="98" t="s">
        <v>229</v>
      </c>
      <c r="C105" s="98" t="s">
        <v>97</v>
      </c>
      <c r="D105" s="98" t="s">
        <v>66</v>
      </c>
      <c r="E105" s="99">
        <v>45627</v>
      </c>
      <c r="F105" s="89"/>
      <c r="G105" s="90"/>
      <c r="H105" s="100">
        <f t="shared" si="4"/>
        <v>0</v>
      </c>
      <c r="I105" s="92"/>
      <c r="J105" s="101"/>
      <c r="K105" s="94"/>
      <c r="L105" s="102" t="str">
        <f t="shared" si="5"/>
        <v/>
      </c>
      <c r="O105" s="96">
        <f t="shared" si="6"/>
        <v>0</v>
      </c>
      <c r="AD105">
        <f t="shared" si="7"/>
        <v>45627</v>
      </c>
    </row>
    <row r="106" spans="1:30" x14ac:dyDescent="0.2">
      <c r="A106" s="97" t="s">
        <v>320</v>
      </c>
      <c r="B106" s="98" t="s">
        <v>229</v>
      </c>
      <c r="C106" s="98" t="s">
        <v>97</v>
      </c>
      <c r="D106" s="98" t="s">
        <v>66</v>
      </c>
      <c r="E106" s="99">
        <v>45658</v>
      </c>
      <c r="F106" s="89"/>
      <c r="G106" s="90"/>
      <c r="H106" s="100">
        <f t="shared" si="4"/>
        <v>0</v>
      </c>
      <c r="I106" s="92"/>
      <c r="J106" s="101"/>
      <c r="K106" s="94"/>
      <c r="L106" s="102" t="str">
        <f t="shared" si="5"/>
        <v/>
      </c>
      <c r="O106" s="96">
        <f t="shared" si="6"/>
        <v>0</v>
      </c>
      <c r="AD106">
        <f t="shared" si="7"/>
        <v>45658</v>
      </c>
    </row>
    <row r="107" spans="1:30" x14ac:dyDescent="0.2">
      <c r="A107" s="97" t="s">
        <v>321</v>
      </c>
      <c r="B107" s="98" t="s">
        <v>229</v>
      </c>
      <c r="C107" s="98" t="s">
        <v>97</v>
      </c>
      <c r="D107" s="98" t="s">
        <v>66</v>
      </c>
      <c r="E107" s="99">
        <v>45689</v>
      </c>
      <c r="F107" s="89"/>
      <c r="G107" s="90"/>
      <c r="H107" s="100">
        <f t="shared" si="4"/>
        <v>0</v>
      </c>
      <c r="I107" s="92"/>
      <c r="J107" s="101"/>
      <c r="K107" s="94"/>
      <c r="L107" s="102" t="str">
        <f t="shared" si="5"/>
        <v/>
      </c>
      <c r="O107" s="96">
        <f t="shared" si="6"/>
        <v>0</v>
      </c>
      <c r="AD107">
        <f t="shared" si="7"/>
        <v>45689</v>
      </c>
    </row>
    <row r="108" spans="1:30" x14ac:dyDescent="0.2">
      <c r="A108" s="97" t="s">
        <v>322</v>
      </c>
      <c r="B108" s="98" t="s">
        <v>229</v>
      </c>
      <c r="C108" s="98" t="s">
        <v>97</v>
      </c>
      <c r="D108" s="98" t="s">
        <v>66</v>
      </c>
      <c r="E108" s="99">
        <v>45717</v>
      </c>
      <c r="F108" s="89"/>
      <c r="G108" s="90"/>
      <c r="H108" s="100">
        <f t="shared" si="4"/>
        <v>0</v>
      </c>
      <c r="I108" s="92"/>
      <c r="J108" s="101"/>
      <c r="K108" s="94"/>
      <c r="L108" s="102" t="str">
        <f t="shared" si="5"/>
        <v/>
      </c>
      <c r="O108" s="96">
        <f t="shared" si="6"/>
        <v>0</v>
      </c>
      <c r="AD108">
        <f t="shared" si="7"/>
        <v>45717</v>
      </c>
    </row>
    <row r="109" spans="1:30" x14ac:dyDescent="0.2">
      <c r="A109" s="97" t="s">
        <v>323</v>
      </c>
      <c r="B109" s="98" t="s">
        <v>229</v>
      </c>
      <c r="C109" s="98" t="s">
        <v>97</v>
      </c>
      <c r="D109" s="98" t="s">
        <v>66</v>
      </c>
      <c r="E109" s="99">
        <v>45748</v>
      </c>
      <c r="F109" s="89"/>
      <c r="G109" s="90"/>
      <c r="H109" s="100">
        <f t="shared" si="4"/>
        <v>0</v>
      </c>
      <c r="I109" s="92"/>
      <c r="J109" s="101"/>
      <c r="K109" s="94"/>
      <c r="L109" s="102" t="str">
        <f t="shared" si="5"/>
        <v/>
      </c>
      <c r="O109" s="96">
        <f t="shared" si="6"/>
        <v>0</v>
      </c>
      <c r="AD109">
        <f t="shared" si="7"/>
        <v>45748</v>
      </c>
    </row>
    <row r="110" spans="1:30" x14ac:dyDescent="0.2">
      <c r="A110" s="97" t="s">
        <v>324</v>
      </c>
      <c r="B110" s="98" t="s">
        <v>229</v>
      </c>
      <c r="C110" s="98" t="s">
        <v>97</v>
      </c>
      <c r="D110" s="98" t="s">
        <v>66</v>
      </c>
      <c r="E110" s="99">
        <v>45778</v>
      </c>
      <c r="F110" s="89"/>
      <c r="G110" s="90"/>
      <c r="H110" s="100">
        <f t="shared" si="4"/>
        <v>0</v>
      </c>
      <c r="I110" s="92"/>
      <c r="J110" s="101"/>
      <c r="K110" s="94"/>
      <c r="L110" s="102" t="str">
        <f t="shared" si="5"/>
        <v/>
      </c>
      <c r="O110" s="96">
        <f t="shared" si="6"/>
        <v>0</v>
      </c>
      <c r="AD110">
        <f t="shared" si="7"/>
        <v>45778</v>
      </c>
    </row>
    <row r="111" spans="1:30" x14ac:dyDescent="0.2">
      <c r="A111" s="97" t="s">
        <v>325</v>
      </c>
      <c r="B111" s="98" t="s">
        <v>229</v>
      </c>
      <c r="C111" s="98" t="s">
        <v>97</v>
      </c>
      <c r="D111" s="98" t="s">
        <v>66</v>
      </c>
      <c r="E111" s="99">
        <v>45809</v>
      </c>
      <c r="F111" s="89"/>
      <c r="G111" s="90"/>
      <c r="H111" s="100">
        <f t="shared" si="4"/>
        <v>0</v>
      </c>
      <c r="I111" s="92"/>
      <c r="J111" s="101"/>
      <c r="K111" s="94"/>
      <c r="L111" s="102" t="str">
        <f t="shared" si="5"/>
        <v/>
      </c>
      <c r="O111" s="96">
        <f t="shared" si="6"/>
        <v>0</v>
      </c>
      <c r="AD111">
        <f t="shared" si="7"/>
        <v>45809</v>
      </c>
    </row>
    <row r="112" spans="1:30" x14ac:dyDescent="0.2">
      <c r="A112" s="97" t="s">
        <v>326</v>
      </c>
      <c r="B112" s="98" t="s">
        <v>229</v>
      </c>
      <c r="C112" s="98" t="s">
        <v>97</v>
      </c>
      <c r="D112" s="98" t="s">
        <v>66</v>
      </c>
      <c r="E112" s="99">
        <v>45839</v>
      </c>
      <c r="F112" s="89"/>
      <c r="G112" s="90"/>
      <c r="H112" s="100">
        <f t="shared" si="4"/>
        <v>0</v>
      </c>
      <c r="I112" s="92"/>
      <c r="J112" s="101"/>
      <c r="K112" s="94"/>
      <c r="L112" s="102" t="str">
        <f t="shared" si="5"/>
        <v/>
      </c>
      <c r="O112" s="96">
        <f t="shared" si="6"/>
        <v>0</v>
      </c>
      <c r="AD112">
        <f t="shared" si="7"/>
        <v>45839</v>
      </c>
    </row>
    <row r="113" spans="1:30" x14ac:dyDescent="0.2">
      <c r="A113" s="97" t="s">
        <v>327</v>
      </c>
      <c r="B113" s="98" t="s">
        <v>229</v>
      </c>
      <c r="C113" s="98" t="s">
        <v>97</v>
      </c>
      <c r="D113" s="98" t="s">
        <v>66</v>
      </c>
      <c r="E113" s="99">
        <v>45870</v>
      </c>
      <c r="F113" s="89"/>
      <c r="G113" s="90"/>
      <c r="H113" s="100">
        <f t="shared" si="4"/>
        <v>0</v>
      </c>
      <c r="I113" s="92"/>
      <c r="J113" s="101"/>
      <c r="K113" s="94"/>
      <c r="L113" s="102" t="str">
        <f t="shared" si="5"/>
        <v/>
      </c>
      <c r="O113" s="96">
        <f t="shared" si="6"/>
        <v>0</v>
      </c>
      <c r="AD113">
        <f t="shared" si="7"/>
        <v>45870</v>
      </c>
    </row>
    <row r="114" spans="1:30" x14ac:dyDescent="0.2">
      <c r="A114" s="97" t="s">
        <v>328</v>
      </c>
      <c r="B114" s="98" t="s">
        <v>229</v>
      </c>
      <c r="C114" s="98" t="s">
        <v>97</v>
      </c>
      <c r="D114" s="98" t="s">
        <v>66</v>
      </c>
      <c r="E114" s="99">
        <v>45901</v>
      </c>
      <c r="F114" s="89"/>
      <c r="G114" s="90"/>
      <c r="H114" s="100">
        <f t="shared" si="4"/>
        <v>0</v>
      </c>
      <c r="I114" s="92"/>
      <c r="J114" s="101"/>
      <c r="K114" s="94"/>
      <c r="L114" s="102" t="str">
        <f t="shared" si="5"/>
        <v/>
      </c>
      <c r="O114" s="96">
        <f t="shared" si="6"/>
        <v>0</v>
      </c>
      <c r="AD114">
        <f t="shared" si="7"/>
        <v>45901</v>
      </c>
    </row>
    <row r="115" spans="1:30" x14ac:dyDescent="0.2">
      <c r="A115" s="97" t="s">
        <v>329</v>
      </c>
      <c r="B115" s="98" t="s">
        <v>230</v>
      </c>
      <c r="C115" s="98" t="s">
        <v>99</v>
      </c>
      <c r="D115" s="98" t="s">
        <v>66</v>
      </c>
      <c r="E115" s="99">
        <v>45566</v>
      </c>
      <c r="F115" s="89"/>
      <c r="G115" s="90"/>
      <c r="H115" s="100">
        <f t="shared" si="4"/>
        <v>0</v>
      </c>
      <c r="I115" s="92"/>
      <c r="J115" s="101"/>
      <c r="K115" s="94"/>
      <c r="L115" s="102" t="str">
        <f t="shared" si="5"/>
        <v/>
      </c>
      <c r="O115" s="96">
        <f t="shared" si="6"/>
        <v>0</v>
      </c>
      <c r="AD115">
        <f t="shared" si="7"/>
        <v>45566</v>
      </c>
    </row>
    <row r="116" spans="1:30" x14ac:dyDescent="0.2">
      <c r="A116" s="97" t="s">
        <v>330</v>
      </c>
      <c r="B116" s="98" t="s">
        <v>230</v>
      </c>
      <c r="C116" s="98" t="s">
        <v>99</v>
      </c>
      <c r="D116" s="98" t="s">
        <v>66</v>
      </c>
      <c r="E116" s="99">
        <v>45597</v>
      </c>
      <c r="F116" s="89"/>
      <c r="G116" s="90"/>
      <c r="H116" s="100">
        <f t="shared" si="4"/>
        <v>0</v>
      </c>
      <c r="I116" s="92"/>
      <c r="J116" s="101"/>
      <c r="K116" s="94"/>
      <c r="L116" s="102" t="str">
        <f t="shared" si="5"/>
        <v/>
      </c>
      <c r="O116" s="96">
        <f t="shared" si="6"/>
        <v>0</v>
      </c>
      <c r="AD116">
        <f t="shared" si="7"/>
        <v>45597</v>
      </c>
    </row>
    <row r="117" spans="1:30" x14ac:dyDescent="0.2">
      <c r="A117" s="97" t="s">
        <v>331</v>
      </c>
      <c r="B117" s="98" t="s">
        <v>230</v>
      </c>
      <c r="C117" s="98" t="s">
        <v>99</v>
      </c>
      <c r="D117" s="98" t="s">
        <v>66</v>
      </c>
      <c r="E117" s="99">
        <v>45627</v>
      </c>
      <c r="F117" s="89"/>
      <c r="G117" s="90"/>
      <c r="H117" s="100">
        <f t="shared" si="4"/>
        <v>0</v>
      </c>
      <c r="I117" s="92"/>
      <c r="J117" s="101"/>
      <c r="K117" s="94"/>
      <c r="L117" s="102" t="str">
        <f t="shared" si="5"/>
        <v/>
      </c>
      <c r="O117" s="96">
        <f t="shared" si="6"/>
        <v>0</v>
      </c>
      <c r="AD117">
        <f t="shared" si="7"/>
        <v>45627</v>
      </c>
    </row>
    <row r="118" spans="1:30" x14ac:dyDescent="0.2">
      <c r="A118" s="97" t="s">
        <v>332</v>
      </c>
      <c r="B118" s="98" t="s">
        <v>230</v>
      </c>
      <c r="C118" s="98" t="s">
        <v>99</v>
      </c>
      <c r="D118" s="98" t="s">
        <v>66</v>
      </c>
      <c r="E118" s="99">
        <v>45658</v>
      </c>
      <c r="F118" s="89"/>
      <c r="G118" s="90"/>
      <c r="H118" s="100">
        <f t="shared" si="4"/>
        <v>0</v>
      </c>
      <c r="I118" s="92"/>
      <c r="J118" s="101"/>
      <c r="K118" s="94"/>
      <c r="L118" s="102" t="str">
        <f t="shared" si="5"/>
        <v/>
      </c>
      <c r="O118" s="96">
        <f t="shared" si="6"/>
        <v>0</v>
      </c>
      <c r="AD118">
        <f t="shared" si="7"/>
        <v>45658</v>
      </c>
    </row>
    <row r="119" spans="1:30" x14ac:dyDescent="0.2">
      <c r="A119" s="97" t="s">
        <v>333</v>
      </c>
      <c r="B119" s="98" t="s">
        <v>230</v>
      </c>
      <c r="C119" s="98" t="s">
        <v>99</v>
      </c>
      <c r="D119" s="98" t="s">
        <v>66</v>
      </c>
      <c r="E119" s="99">
        <v>45689</v>
      </c>
      <c r="F119" s="89"/>
      <c r="G119" s="90"/>
      <c r="H119" s="100">
        <f t="shared" si="4"/>
        <v>0</v>
      </c>
      <c r="I119" s="92"/>
      <c r="J119" s="101"/>
      <c r="K119" s="94"/>
      <c r="L119" s="102" t="str">
        <f t="shared" si="5"/>
        <v/>
      </c>
      <c r="O119" s="96">
        <f t="shared" si="6"/>
        <v>0</v>
      </c>
      <c r="AD119">
        <f t="shared" si="7"/>
        <v>45689</v>
      </c>
    </row>
    <row r="120" spans="1:30" x14ac:dyDescent="0.2">
      <c r="A120" s="97" t="s">
        <v>334</v>
      </c>
      <c r="B120" s="98" t="s">
        <v>230</v>
      </c>
      <c r="C120" s="98" t="s">
        <v>99</v>
      </c>
      <c r="D120" s="98" t="s">
        <v>66</v>
      </c>
      <c r="E120" s="99">
        <v>45717</v>
      </c>
      <c r="F120" s="89"/>
      <c r="G120" s="90"/>
      <c r="H120" s="100">
        <f t="shared" si="4"/>
        <v>0</v>
      </c>
      <c r="I120" s="92"/>
      <c r="J120" s="101"/>
      <c r="K120" s="94"/>
      <c r="L120" s="102" t="str">
        <f t="shared" si="5"/>
        <v/>
      </c>
      <c r="O120" s="96">
        <f t="shared" si="6"/>
        <v>0</v>
      </c>
      <c r="AD120">
        <f t="shared" si="7"/>
        <v>45717</v>
      </c>
    </row>
    <row r="121" spans="1:30" x14ac:dyDescent="0.2">
      <c r="A121" s="97" t="s">
        <v>335</v>
      </c>
      <c r="B121" s="98" t="s">
        <v>230</v>
      </c>
      <c r="C121" s="98" t="s">
        <v>99</v>
      </c>
      <c r="D121" s="98" t="s">
        <v>66</v>
      </c>
      <c r="E121" s="99">
        <v>45748</v>
      </c>
      <c r="F121" s="89"/>
      <c r="G121" s="90"/>
      <c r="H121" s="100">
        <f t="shared" si="4"/>
        <v>0</v>
      </c>
      <c r="I121" s="92"/>
      <c r="J121" s="101"/>
      <c r="K121" s="94"/>
      <c r="L121" s="102" t="str">
        <f t="shared" si="5"/>
        <v/>
      </c>
      <c r="O121" s="96">
        <f t="shared" si="6"/>
        <v>0</v>
      </c>
      <c r="AD121">
        <f t="shared" si="7"/>
        <v>45748</v>
      </c>
    </row>
    <row r="122" spans="1:30" x14ac:dyDescent="0.2">
      <c r="A122" s="97" t="s">
        <v>336</v>
      </c>
      <c r="B122" s="98" t="s">
        <v>230</v>
      </c>
      <c r="C122" s="98" t="s">
        <v>99</v>
      </c>
      <c r="D122" s="98" t="s">
        <v>66</v>
      </c>
      <c r="E122" s="99">
        <v>45778</v>
      </c>
      <c r="F122" s="89"/>
      <c r="G122" s="90"/>
      <c r="H122" s="100">
        <f t="shared" si="4"/>
        <v>0</v>
      </c>
      <c r="I122" s="92"/>
      <c r="J122" s="101"/>
      <c r="K122" s="94"/>
      <c r="L122" s="102" t="str">
        <f t="shared" si="5"/>
        <v/>
      </c>
      <c r="O122" s="96">
        <f t="shared" si="6"/>
        <v>0</v>
      </c>
      <c r="AD122">
        <f t="shared" si="7"/>
        <v>45778</v>
      </c>
    </row>
    <row r="123" spans="1:30" x14ac:dyDescent="0.2">
      <c r="A123" s="97" t="s">
        <v>337</v>
      </c>
      <c r="B123" s="98" t="s">
        <v>230</v>
      </c>
      <c r="C123" s="98" t="s">
        <v>99</v>
      </c>
      <c r="D123" s="98" t="s">
        <v>66</v>
      </c>
      <c r="E123" s="99">
        <v>45809</v>
      </c>
      <c r="F123" s="89"/>
      <c r="G123" s="90"/>
      <c r="H123" s="100">
        <f t="shared" si="4"/>
        <v>0</v>
      </c>
      <c r="I123" s="92"/>
      <c r="J123" s="101"/>
      <c r="K123" s="94"/>
      <c r="L123" s="102" t="str">
        <f t="shared" si="5"/>
        <v/>
      </c>
      <c r="O123" s="96">
        <f t="shared" si="6"/>
        <v>0</v>
      </c>
      <c r="AD123">
        <f t="shared" si="7"/>
        <v>45809</v>
      </c>
    </row>
    <row r="124" spans="1:30" x14ac:dyDescent="0.2">
      <c r="A124" s="97" t="s">
        <v>338</v>
      </c>
      <c r="B124" s="98" t="s">
        <v>230</v>
      </c>
      <c r="C124" s="98" t="s">
        <v>99</v>
      </c>
      <c r="D124" s="98" t="s">
        <v>66</v>
      </c>
      <c r="E124" s="99">
        <v>45839</v>
      </c>
      <c r="F124" s="89"/>
      <c r="G124" s="90"/>
      <c r="H124" s="100">
        <f t="shared" si="4"/>
        <v>0</v>
      </c>
      <c r="I124" s="92"/>
      <c r="J124" s="101"/>
      <c r="K124" s="94"/>
      <c r="L124" s="102" t="str">
        <f t="shared" si="5"/>
        <v/>
      </c>
      <c r="O124" s="96">
        <f t="shared" si="6"/>
        <v>0</v>
      </c>
      <c r="AD124">
        <f t="shared" si="7"/>
        <v>45839</v>
      </c>
    </row>
    <row r="125" spans="1:30" x14ac:dyDescent="0.2">
      <c r="A125" s="97" t="s">
        <v>339</v>
      </c>
      <c r="B125" s="98" t="s">
        <v>230</v>
      </c>
      <c r="C125" s="98" t="s">
        <v>99</v>
      </c>
      <c r="D125" s="98" t="s">
        <v>66</v>
      </c>
      <c r="E125" s="99">
        <v>45870</v>
      </c>
      <c r="F125" s="89"/>
      <c r="G125" s="90"/>
      <c r="H125" s="100">
        <f t="shared" si="4"/>
        <v>0</v>
      </c>
      <c r="I125" s="92"/>
      <c r="J125" s="101"/>
      <c r="K125" s="94"/>
      <c r="L125" s="102" t="str">
        <f t="shared" si="5"/>
        <v/>
      </c>
      <c r="O125" s="96">
        <f t="shared" si="6"/>
        <v>0</v>
      </c>
      <c r="AD125">
        <f t="shared" si="7"/>
        <v>45870</v>
      </c>
    </row>
    <row r="126" spans="1:30" x14ac:dyDescent="0.2">
      <c r="A126" s="97" t="s">
        <v>340</v>
      </c>
      <c r="B126" s="98" t="s">
        <v>230</v>
      </c>
      <c r="C126" s="98" t="s">
        <v>99</v>
      </c>
      <c r="D126" s="98" t="s">
        <v>66</v>
      </c>
      <c r="E126" s="99">
        <v>45901</v>
      </c>
      <c r="F126" s="89"/>
      <c r="G126" s="90"/>
      <c r="H126" s="100">
        <f t="shared" si="4"/>
        <v>0</v>
      </c>
      <c r="I126" s="92"/>
      <c r="J126" s="101"/>
      <c r="K126" s="94"/>
      <c r="L126" s="102" t="str">
        <f t="shared" si="5"/>
        <v/>
      </c>
      <c r="O126" s="96">
        <f t="shared" si="6"/>
        <v>0</v>
      </c>
      <c r="AD126">
        <f t="shared" si="7"/>
        <v>45901</v>
      </c>
    </row>
    <row r="127" spans="1:30" x14ac:dyDescent="0.2">
      <c r="A127" s="97" t="s">
        <v>341</v>
      </c>
      <c r="B127" s="98" t="s">
        <v>231</v>
      </c>
      <c r="C127" s="98" t="s">
        <v>101</v>
      </c>
      <c r="D127" s="98" t="s">
        <v>66</v>
      </c>
      <c r="E127" s="99">
        <v>45566</v>
      </c>
      <c r="F127" s="89"/>
      <c r="G127" s="90"/>
      <c r="H127" s="100">
        <f t="shared" si="4"/>
        <v>0</v>
      </c>
      <c r="I127" s="92"/>
      <c r="J127" s="101"/>
      <c r="K127" s="94"/>
      <c r="L127" s="102" t="str">
        <f t="shared" si="5"/>
        <v/>
      </c>
      <c r="O127" s="96">
        <f t="shared" si="6"/>
        <v>0</v>
      </c>
      <c r="AD127">
        <f t="shared" si="7"/>
        <v>45566</v>
      </c>
    </row>
    <row r="128" spans="1:30" x14ac:dyDescent="0.2">
      <c r="A128" s="97" t="s">
        <v>342</v>
      </c>
      <c r="B128" s="98" t="s">
        <v>231</v>
      </c>
      <c r="C128" s="98" t="s">
        <v>101</v>
      </c>
      <c r="D128" s="98" t="s">
        <v>66</v>
      </c>
      <c r="E128" s="99">
        <v>45597</v>
      </c>
      <c r="F128" s="89"/>
      <c r="G128" s="90"/>
      <c r="H128" s="100">
        <f t="shared" si="4"/>
        <v>0</v>
      </c>
      <c r="I128" s="92"/>
      <c r="J128" s="101"/>
      <c r="K128" s="94"/>
      <c r="L128" s="102" t="str">
        <f t="shared" si="5"/>
        <v/>
      </c>
      <c r="O128" s="96">
        <f t="shared" si="6"/>
        <v>0</v>
      </c>
      <c r="AD128">
        <f t="shared" si="7"/>
        <v>45597</v>
      </c>
    </row>
    <row r="129" spans="1:30" x14ac:dyDescent="0.2">
      <c r="A129" s="97" t="s">
        <v>343</v>
      </c>
      <c r="B129" s="98" t="s">
        <v>231</v>
      </c>
      <c r="C129" s="98" t="s">
        <v>101</v>
      </c>
      <c r="D129" s="98" t="s">
        <v>66</v>
      </c>
      <c r="E129" s="99">
        <v>45627</v>
      </c>
      <c r="F129" s="89"/>
      <c r="G129" s="90"/>
      <c r="H129" s="100">
        <f t="shared" si="4"/>
        <v>0</v>
      </c>
      <c r="I129" s="92"/>
      <c r="J129" s="101"/>
      <c r="K129" s="94"/>
      <c r="L129" s="102" t="str">
        <f t="shared" si="5"/>
        <v/>
      </c>
      <c r="O129" s="96">
        <f t="shared" si="6"/>
        <v>0</v>
      </c>
      <c r="AD129">
        <f t="shared" si="7"/>
        <v>45627</v>
      </c>
    </row>
    <row r="130" spans="1:30" x14ac:dyDescent="0.2">
      <c r="A130" s="97" t="s">
        <v>344</v>
      </c>
      <c r="B130" s="98" t="s">
        <v>231</v>
      </c>
      <c r="C130" s="98" t="s">
        <v>101</v>
      </c>
      <c r="D130" s="98" t="s">
        <v>66</v>
      </c>
      <c r="E130" s="99">
        <v>45658</v>
      </c>
      <c r="F130" s="89"/>
      <c r="G130" s="90"/>
      <c r="H130" s="100">
        <f t="shared" si="4"/>
        <v>0</v>
      </c>
      <c r="I130" s="92"/>
      <c r="J130" s="101"/>
      <c r="K130" s="94"/>
      <c r="L130" s="102" t="str">
        <f t="shared" si="5"/>
        <v/>
      </c>
      <c r="O130" s="96">
        <f t="shared" si="6"/>
        <v>0</v>
      </c>
      <c r="AD130">
        <f t="shared" si="7"/>
        <v>45658</v>
      </c>
    </row>
    <row r="131" spans="1:30" x14ac:dyDescent="0.2">
      <c r="A131" s="97" t="s">
        <v>345</v>
      </c>
      <c r="B131" s="98" t="s">
        <v>231</v>
      </c>
      <c r="C131" s="98" t="s">
        <v>101</v>
      </c>
      <c r="D131" s="98" t="s">
        <v>66</v>
      </c>
      <c r="E131" s="99">
        <v>45689</v>
      </c>
      <c r="F131" s="89"/>
      <c r="G131" s="90"/>
      <c r="H131" s="100">
        <f t="shared" si="4"/>
        <v>0</v>
      </c>
      <c r="I131" s="92"/>
      <c r="J131" s="101"/>
      <c r="K131" s="94"/>
      <c r="L131" s="102" t="str">
        <f t="shared" si="5"/>
        <v/>
      </c>
      <c r="O131" s="96">
        <f t="shared" si="6"/>
        <v>0</v>
      </c>
      <c r="AD131">
        <f t="shared" si="7"/>
        <v>45689</v>
      </c>
    </row>
    <row r="132" spans="1:30" x14ac:dyDescent="0.2">
      <c r="A132" s="97" t="s">
        <v>346</v>
      </c>
      <c r="B132" s="98" t="s">
        <v>231</v>
      </c>
      <c r="C132" s="98" t="s">
        <v>101</v>
      </c>
      <c r="D132" s="98" t="s">
        <v>66</v>
      </c>
      <c r="E132" s="99">
        <v>45717</v>
      </c>
      <c r="F132" s="89"/>
      <c r="G132" s="90"/>
      <c r="H132" s="100">
        <f t="shared" si="4"/>
        <v>0</v>
      </c>
      <c r="I132" s="92"/>
      <c r="J132" s="101"/>
      <c r="K132" s="94"/>
      <c r="L132" s="102" t="str">
        <f t="shared" si="5"/>
        <v/>
      </c>
      <c r="O132" s="96">
        <f t="shared" si="6"/>
        <v>0</v>
      </c>
      <c r="AD132">
        <f t="shared" si="7"/>
        <v>45717</v>
      </c>
    </row>
    <row r="133" spans="1:30" x14ac:dyDescent="0.2">
      <c r="A133" s="97" t="s">
        <v>347</v>
      </c>
      <c r="B133" s="98" t="s">
        <v>231</v>
      </c>
      <c r="C133" s="98" t="s">
        <v>101</v>
      </c>
      <c r="D133" s="98" t="s">
        <v>66</v>
      </c>
      <c r="E133" s="99">
        <v>45748</v>
      </c>
      <c r="F133" s="89"/>
      <c r="G133" s="90"/>
      <c r="H133" s="100">
        <f t="shared" si="4"/>
        <v>0</v>
      </c>
      <c r="I133" s="92"/>
      <c r="J133" s="101"/>
      <c r="K133" s="94"/>
      <c r="L133" s="102" t="str">
        <f t="shared" si="5"/>
        <v/>
      </c>
      <c r="O133" s="96">
        <f t="shared" si="6"/>
        <v>0</v>
      </c>
      <c r="AD133">
        <f t="shared" si="7"/>
        <v>45748</v>
      </c>
    </row>
    <row r="134" spans="1:30" x14ac:dyDescent="0.2">
      <c r="A134" s="97" t="s">
        <v>348</v>
      </c>
      <c r="B134" s="98" t="s">
        <v>231</v>
      </c>
      <c r="C134" s="98" t="s">
        <v>101</v>
      </c>
      <c r="D134" s="98" t="s">
        <v>66</v>
      </c>
      <c r="E134" s="99">
        <v>45778</v>
      </c>
      <c r="F134" s="89"/>
      <c r="G134" s="90"/>
      <c r="H134" s="100">
        <f t="shared" si="4"/>
        <v>0</v>
      </c>
      <c r="I134" s="92"/>
      <c r="J134" s="101"/>
      <c r="K134" s="94"/>
      <c r="L134" s="102" t="str">
        <f t="shared" si="5"/>
        <v/>
      </c>
      <c r="O134" s="96">
        <f t="shared" si="6"/>
        <v>0</v>
      </c>
      <c r="AD134">
        <f t="shared" si="7"/>
        <v>45778</v>
      </c>
    </row>
    <row r="135" spans="1:30" x14ac:dyDescent="0.2">
      <c r="A135" s="97" t="s">
        <v>349</v>
      </c>
      <c r="B135" s="98" t="s">
        <v>231</v>
      </c>
      <c r="C135" s="98" t="s">
        <v>101</v>
      </c>
      <c r="D135" s="98" t="s">
        <v>66</v>
      </c>
      <c r="E135" s="99">
        <v>45809</v>
      </c>
      <c r="F135" s="89"/>
      <c r="G135" s="90"/>
      <c r="H135" s="100">
        <f t="shared" si="4"/>
        <v>0</v>
      </c>
      <c r="I135" s="92"/>
      <c r="J135" s="101"/>
      <c r="K135" s="94"/>
      <c r="L135" s="102" t="str">
        <f t="shared" si="5"/>
        <v/>
      </c>
      <c r="O135" s="96">
        <f t="shared" si="6"/>
        <v>0</v>
      </c>
      <c r="AD135">
        <f t="shared" si="7"/>
        <v>45809</v>
      </c>
    </row>
    <row r="136" spans="1:30" x14ac:dyDescent="0.2">
      <c r="A136" s="97" t="s">
        <v>350</v>
      </c>
      <c r="B136" s="98" t="s">
        <v>231</v>
      </c>
      <c r="C136" s="98" t="s">
        <v>101</v>
      </c>
      <c r="D136" s="98" t="s">
        <v>66</v>
      </c>
      <c r="E136" s="99">
        <v>45839</v>
      </c>
      <c r="F136" s="89"/>
      <c r="G136" s="90"/>
      <c r="H136" s="100">
        <f t="shared" ref="H136:H199" si="8">F136+G136</f>
        <v>0</v>
      </c>
      <c r="I136" s="92"/>
      <c r="J136" s="101"/>
      <c r="K136" s="94"/>
      <c r="L136" s="102" t="str">
        <f t="shared" ref="L136:L199" si="9">IF($E$4="", "", K136/($E$4*4.3333))</f>
        <v/>
      </c>
      <c r="O136" s="96">
        <f t="shared" ref="O136:O199" si="10">COUNTIFS(F136:G136,"&lt;&gt;0",F136:G136,"&lt;&gt;")+
COUNTIFS(I136:K136,"&lt;&gt;0",I136:K136,"&lt;&gt;")</f>
        <v>0</v>
      </c>
      <c r="AD136">
        <f t="shared" ref="AD136:AD199" si="11">VALUE(E136)</f>
        <v>45839</v>
      </c>
    </row>
    <row r="137" spans="1:30" x14ac:dyDescent="0.2">
      <c r="A137" s="97" t="s">
        <v>351</v>
      </c>
      <c r="B137" s="98" t="s">
        <v>231</v>
      </c>
      <c r="C137" s="98" t="s">
        <v>101</v>
      </c>
      <c r="D137" s="98" t="s">
        <v>66</v>
      </c>
      <c r="E137" s="99">
        <v>45870</v>
      </c>
      <c r="F137" s="89"/>
      <c r="G137" s="90"/>
      <c r="H137" s="100">
        <f t="shared" si="8"/>
        <v>0</v>
      </c>
      <c r="I137" s="92"/>
      <c r="J137" s="101"/>
      <c r="K137" s="94"/>
      <c r="L137" s="102" t="str">
        <f t="shared" si="9"/>
        <v/>
      </c>
      <c r="O137" s="96">
        <f t="shared" si="10"/>
        <v>0</v>
      </c>
      <c r="AD137">
        <f t="shared" si="11"/>
        <v>45870</v>
      </c>
    </row>
    <row r="138" spans="1:30" x14ac:dyDescent="0.2">
      <c r="A138" s="97" t="s">
        <v>352</v>
      </c>
      <c r="B138" s="98" t="s">
        <v>231</v>
      </c>
      <c r="C138" s="98" t="s">
        <v>101</v>
      </c>
      <c r="D138" s="98" t="s">
        <v>66</v>
      </c>
      <c r="E138" s="99">
        <v>45901</v>
      </c>
      <c r="F138" s="89"/>
      <c r="G138" s="90"/>
      <c r="H138" s="100">
        <f t="shared" si="8"/>
        <v>0</v>
      </c>
      <c r="I138" s="92"/>
      <c r="J138" s="101"/>
      <c r="K138" s="94"/>
      <c r="L138" s="102" t="str">
        <f t="shared" si="9"/>
        <v/>
      </c>
      <c r="O138" s="96">
        <f t="shared" si="10"/>
        <v>0</v>
      </c>
      <c r="AD138">
        <f t="shared" si="11"/>
        <v>45901</v>
      </c>
    </row>
    <row r="139" spans="1:30" x14ac:dyDescent="0.2">
      <c r="A139" s="97" t="s">
        <v>353</v>
      </c>
      <c r="B139" s="98" t="s">
        <v>232</v>
      </c>
      <c r="C139" s="98" t="s">
        <v>103</v>
      </c>
      <c r="D139" s="98" t="s">
        <v>66</v>
      </c>
      <c r="E139" s="99">
        <v>45566</v>
      </c>
      <c r="F139" s="89"/>
      <c r="G139" s="90"/>
      <c r="H139" s="100">
        <f t="shared" si="8"/>
        <v>0</v>
      </c>
      <c r="I139" s="92"/>
      <c r="J139" s="101"/>
      <c r="K139" s="94"/>
      <c r="L139" s="102" t="str">
        <f t="shared" si="9"/>
        <v/>
      </c>
      <c r="O139" s="96">
        <f t="shared" si="10"/>
        <v>0</v>
      </c>
      <c r="AD139">
        <f t="shared" si="11"/>
        <v>45566</v>
      </c>
    </row>
    <row r="140" spans="1:30" x14ac:dyDescent="0.2">
      <c r="A140" s="97" t="s">
        <v>354</v>
      </c>
      <c r="B140" s="98" t="s">
        <v>232</v>
      </c>
      <c r="C140" s="98" t="s">
        <v>103</v>
      </c>
      <c r="D140" s="98" t="s">
        <v>66</v>
      </c>
      <c r="E140" s="99">
        <v>45597</v>
      </c>
      <c r="F140" s="89"/>
      <c r="G140" s="90"/>
      <c r="H140" s="100">
        <f t="shared" si="8"/>
        <v>0</v>
      </c>
      <c r="I140" s="92"/>
      <c r="J140" s="101"/>
      <c r="K140" s="94"/>
      <c r="L140" s="102" t="str">
        <f t="shared" si="9"/>
        <v/>
      </c>
      <c r="O140" s="96">
        <f t="shared" si="10"/>
        <v>0</v>
      </c>
      <c r="AD140">
        <f t="shared" si="11"/>
        <v>45597</v>
      </c>
    </row>
    <row r="141" spans="1:30" x14ac:dyDescent="0.2">
      <c r="A141" s="97" t="s">
        <v>355</v>
      </c>
      <c r="B141" s="98" t="s">
        <v>232</v>
      </c>
      <c r="C141" s="98" t="s">
        <v>103</v>
      </c>
      <c r="D141" s="98" t="s">
        <v>66</v>
      </c>
      <c r="E141" s="99">
        <v>45627</v>
      </c>
      <c r="F141" s="89"/>
      <c r="G141" s="90"/>
      <c r="H141" s="100">
        <f t="shared" si="8"/>
        <v>0</v>
      </c>
      <c r="I141" s="92"/>
      <c r="J141" s="101"/>
      <c r="K141" s="94"/>
      <c r="L141" s="102" t="str">
        <f t="shared" si="9"/>
        <v/>
      </c>
      <c r="O141" s="96">
        <f t="shared" si="10"/>
        <v>0</v>
      </c>
      <c r="AD141">
        <f t="shared" si="11"/>
        <v>45627</v>
      </c>
    </row>
    <row r="142" spans="1:30" x14ac:dyDescent="0.2">
      <c r="A142" s="97" t="s">
        <v>356</v>
      </c>
      <c r="B142" s="98" t="s">
        <v>232</v>
      </c>
      <c r="C142" s="98" t="s">
        <v>103</v>
      </c>
      <c r="D142" s="98" t="s">
        <v>66</v>
      </c>
      <c r="E142" s="99">
        <v>45658</v>
      </c>
      <c r="F142" s="89"/>
      <c r="G142" s="90"/>
      <c r="H142" s="100">
        <f t="shared" si="8"/>
        <v>0</v>
      </c>
      <c r="I142" s="92"/>
      <c r="J142" s="101"/>
      <c r="K142" s="94"/>
      <c r="L142" s="102" t="str">
        <f t="shared" si="9"/>
        <v/>
      </c>
      <c r="O142" s="96">
        <f t="shared" si="10"/>
        <v>0</v>
      </c>
      <c r="AD142">
        <f t="shared" si="11"/>
        <v>45658</v>
      </c>
    </row>
    <row r="143" spans="1:30" x14ac:dyDescent="0.2">
      <c r="A143" s="97" t="s">
        <v>357</v>
      </c>
      <c r="B143" s="98" t="s">
        <v>232</v>
      </c>
      <c r="C143" s="98" t="s">
        <v>103</v>
      </c>
      <c r="D143" s="98" t="s">
        <v>66</v>
      </c>
      <c r="E143" s="99">
        <v>45689</v>
      </c>
      <c r="F143" s="89"/>
      <c r="G143" s="90"/>
      <c r="H143" s="100">
        <f t="shared" si="8"/>
        <v>0</v>
      </c>
      <c r="I143" s="92"/>
      <c r="J143" s="101"/>
      <c r="K143" s="94"/>
      <c r="L143" s="102" t="str">
        <f t="shared" si="9"/>
        <v/>
      </c>
      <c r="O143" s="96">
        <f t="shared" si="10"/>
        <v>0</v>
      </c>
      <c r="AD143">
        <f t="shared" si="11"/>
        <v>45689</v>
      </c>
    </row>
    <row r="144" spans="1:30" x14ac:dyDescent="0.2">
      <c r="A144" s="97" t="s">
        <v>358</v>
      </c>
      <c r="B144" s="98" t="s">
        <v>232</v>
      </c>
      <c r="C144" s="98" t="s">
        <v>103</v>
      </c>
      <c r="D144" s="98" t="s">
        <v>66</v>
      </c>
      <c r="E144" s="99">
        <v>45717</v>
      </c>
      <c r="F144" s="89"/>
      <c r="G144" s="90"/>
      <c r="H144" s="100">
        <f t="shared" si="8"/>
        <v>0</v>
      </c>
      <c r="I144" s="92"/>
      <c r="J144" s="101"/>
      <c r="K144" s="94"/>
      <c r="L144" s="102" t="str">
        <f t="shared" si="9"/>
        <v/>
      </c>
      <c r="O144" s="96">
        <f t="shared" si="10"/>
        <v>0</v>
      </c>
      <c r="AD144">
        <f t="shared" si="11"/>
        <v>45717</v>
      </c>
    </row>
    <row r="145" spans="1:30" x14ac:dyDescent="0.2">
      <c r="A145" s="97" t="s">
        <v>359</v>
      </c>
      <c r="B145" s="98" t="s">
        <v>232</v>
      </c>
      <c r="C145" s="98" t="s">
        <v>103</v>
      </c>
      <c r="D145" s="98" t="s">
        <v>66</v>
      </c>
      <c r="E145" s="99">
        <v>45748</v>
      </c>
      <c r="F145" s="89"/>
      <c r="G145" s="90"/>
      <c r="H145" s="100">
        <f t="shared" si="8"/>
        <v>0</v>
      </c>
      <c r="I145" s="92"/>
      <c r="J145" s="101"/>
      <c r="K145" s="94"/>
      <c r="L145" s="102" t="str">
        <f t="shared" si="9"/>
        <v/>
      </c>
      <c r="O145" s="96">
        <f t="shared" si="10"/>
        <v>0</v>
      </c>
      <c r="AD145">
        <f t="shared" si="11"/>
        <v>45748</v>
      </c>
    </row>
    <row r="146" spans="1:30" x14ac:dyDescent="0.2">
      <c r="A146" s="97" t="s">
        <v>360</v>
      </c>
      <c r="B146" s="98" t="s">
        <v>232</v>
      </c>
      <c r="C146" s="98" t="s">
        <v>103</v>
      </c>
      <c r="D146" s="98" t="s">
        <v>66</v>
      </c>
      <c r="E146" s="99">
        <v>45778</v>
      </c>
      <c r="F146" s="89"/>
      <c r="G146" s="90"/>
      <c r="H146" s="100">
        <f t="shared" si="8"/>
        <v>0</v>
      </c>
      <c r="I146" s="92"/>
      <c r="J146" s="101"/>
      <c r="K146" s="94"/>
      <c r="L146" s="102" t="str">
        <f t="shared" si="9"/>
        <v/>
      </c>
      <c r="O146" s="96">
        <f t="shared" si="10"/>
        <v>0</v>
      </c>
      <c r="AD146">
        <f t="shared" si="11"/>
        <v>45778</v>
      </c>
    </row>
    <row r="147" spans="1:30" x14ac:dyDescent="0.2">
      <c r="A147" s="97" t="s">
        <v>361</v>
      </c>
      <c r="B147" s="98" t="s">
        <v>232</v>
      </c>
      <c r="C147" s="98" t="s">
        <v>103</v>
      </c>
      <c r="D147" s="98" t="s">
        <v>66</v>
      </c>
      <c r="E147" s="99">
        <v>45809</v>
      </c>
      <c r="F147" s="89"/>
      <c r="G147" s="90"/>
      <c r="H147" s="100">
        <f t="shared" si="8"/>
        <v>0</v>
      </c>
      <c r="I147" s="92"/>
      <c r="J147" s="101"/>
      <c r="K147" s="94"/>
      <c r="L147" s="102" t="str">
        <f t="shared" si="9"/>
        <v/>
      </c>
      <c r="O147" s="96">
        <f t="shared" si="10"/>
        <v>0</v>
      </c>
      <c r="AD147">
        <f t="shared" si="11"/>
        <v>45809</v>
      </c>
    </row>
    <row r="148" spans="1:30" x14ac:dyDescent="0.2">
      <c r="A148" s="97" t="s">
        <v>362</v>
      </c>
      <c r="B148" s="98" t="s">
        <v>232</v>
      </c>
      <c r="C148" s="98" t="s">
        <v>103</v>
      </c>
      <c r="D148" s="98" t="s">
        <v>66</v>
      </c>
      <c r="E148" s="99">
        <v>45839</v>
      </c>
      <c r="F148" s="89"/>
      <c r="G148" s="90"/>
      <c r="H148" s="100">
        <f t="shared" si="8"/>
        <v>0</v>
      </c>
      <c r="I148" s="92"/>
      <c r="J148" s="101"/>
      <c r="K148" s="94"/>
      <c r="L148" s="102" t="str">
        <f t="shared" si="9"/>
        <v/>
      </c>
      <c r="O148" s="96">
        <f t="shared" si="10"/>
        <v>0</v>
      </c>
      <c r="AD148">
        <f t="shared" si="11"/>
        <v>45839</v>
      </c>
    </row>
    <row r="149" spans="1:30" x14ac:dyDescent="0.2">
      <c r="A149" s="97" t="s">
        <v>363</v>
      </c>
      <c r="B149" s="98" t="s">
        <v>232</v>
      </c>
      <c r="C149" s="98" t="s">
        <v>103</v>
      </c>
      <c r="D149" s="98" t="s">
        <v>66</v>
      </c>
      <c r="E149" s="99">
        <v>45870</v>
      </c>
      <c r="F149" s="89"/>
      <c r="G149" s="90"/>
      <c r="H149" s="100">
        <f t="shared" si="8"/>
        <v>0</v>
      </c>
      <c r="I149" s="92"/>
      <c r="J149" s="101"/>
      <c r="K149" s="94"/>
      <c r="L149" s="102" t="str">
        <f t="shared" si="9"/>
        <v/>
      </c>
      <c r="O149" s="96">
        <f t="shared" si="10"/>
        <v>0</v>
      </c>
      <c r="AD149">
        <f t="shared" si="11"/>
        <v>45870</v>
      </c>
    </row>
    <row r="150" spans="1:30" x14ac:dyDescent="0.2">
      <c r="A150" s="97" t="s">
        <v>364</v>
      </c>
      <c r="B150" s="98" t="s">
        <v>232</v>
      </c>
      <c r="C150" s="98" t="s">
        <v>103</v>
      </c>
      <c r="D150" s="98" t="s">
        <v>66</v>
      </c>
      <c r="E150" s="99">
        <v>45901</v>
      </c>
      <c r="F150" s="89"/>
      <c r="G150" s="90"/>
      <c r="H150" s="100">
        <f t="shared" si="8"/>
        <v>0</v>
      </c>
      <c r="I150" s="92"/>
      <c r="J150" s="101"/>
      <c r="K150" s="94"/>
      <c r="L150" s="102" t="str">
        <f t="shared" si="9"/>
        <v/>
      </c>
      <c r="O150" s="96">
        <f t="shared" si="10"/>
        <v>0</v>
      </c>
      <c r="AD150">
        <f t="shared" si="11"/>
        <v>45901</v>
      </c>
    </row>
    <row r="151" spans="1:30" x14ac:dyDescent="0.2">
      <c r="A151" s="97" t="s">
        <v>365</v>
      </c>
      <c r="B151" s="98" t="s">
        <v>233</v>
      </c>
      <c r="C151" s="98" t="s">
        <v>105</v>
      </c>
      <c r="D151" s="98" t="s">
        <v>66</v>
      </c>
      <c r="E151" s="99">
        <v>45566</v>
      </c>
      <c r="F151" s="89"/>
      <c r="G151" s="90"/>
      <c r="H151" s="100">
        <f t="shared" si="8"/>
        <v>0</v>
      </c>
      <c r="I151" s="92"/>
      <c r="J151" s="101"/>
      <c r="K151" s="94"/>
      <c r="L151" s="102" t="str">
        <f t="shared" si="9"/>
        <v/>
      </c>
      <c r="O151" s="96">
        <f t="shared" si="10"/>
        <v>0</v>
      </c>
      <c r="AD151">
        <f t="shared" si="11"/>
        <v>45566</v>
      </c>
    </row>
    <row r="152" spans="1:30" x14ac:dyDescent="0.2">
      <c r="A152" s="97" t="s">
        <v>366</v>
      </c>
      <c r="B152" s="98" t="s">
        <v>233</v>
      </c>
      <c r="C152" s="98" t="s">
        <v>105</v>
      </c>
      <c r="D152" s="98" t="s">
        <v>66</v>
      </c>
      <c r="E152" s="99">
        <v>45597</v>
      </c>
      <c r="F152" s="89"/>
      <c r="G152" s="90"/>
      <c r="H152" s="100">
        <f t="shared" si="8"/>
        <v>0</v>
      </c>
      <c r="I152" s="92"/>
      <c r="J152" s="101"/>
      <c r="K152" s="94"/>
      <c r="L152" s="102" t="str">
        <f t="shared" si="9"/>
        <v/>
      </c>
      <c r="O152" s="96">
        <f t="shared" si="10"/>
        <v>0</v>
      </c>
      <c r="AD152">
        <f t="shared" si="11"/>
        <v>45597</v>
      </c>
    </row>
    <row r="153" spans="1:30" x14ac:dyDescent="0.2">
      <c r="A153" s="97" t="s">
        <v>367</v>
      </c>
      <c r="B153" s="98" t="s">
        <v>233</v>
      </c>
      <c r="C153" s="98" t="s">
        <v>105</v>
      </c>
      <c r="D153" s="98" t="s">
        <v>66</v>
      </c>
      <c r="E153" s="99">
        <v>45627</v>
      </c>
      <c r="F153" s="89"/>
      <c r="G153" s="90"/>
      <c r="H153" s="100">
        <f t="shared" si="8"/>
        <v>0</v>
      </c>
      <c r="I153" s="92"/>
      <c r="J153" s="101"/>
      <c r="K153" s="94"/>
      <c r="L153" s="102" t="str">
        <f t="shared" si="9"/>
        <v/>
      </c>
      <c r="O153" s="96">
        <f t="shared" si="10"/>
        <v>0</v>
      </c>
      <c r="AD153">
        <f t="shared" si="11"/>
        <v>45627</v>
      </c>
    </row>
    <row r="154" spans="1:30" x14ac:dyDescent="0.2">
      <c r="A154" s="97" t="s">
        <v>368</v>
      </c>
      <c r="B154" s="98" t="s">
        <v>233</v>
      </c>
      <c r="C154" s="98" t="s">
        <v>105</v>
      </c>
      <c r="D154" s="98" t="s">
        <v>66</v>
      </c>
      <c r="E154" s="99">
        <v>45658</v>
      </c>
      <c r="F154" s="89"/>
      <c r="G154" s="90"/>
      <c r="H154" s="100">
        <f t="shared" si="8"/>
        <v>0</v>
      </c>
      <c r="I154" s="92"/>
      <c r="J154" s="101"/>
      <c r="K154" s="94"/>
      <c r="L154" s="102" t="str">
        <f t="shared" si="9"/>
        <v/>
      </c>
      <c r="O154" s="96">
        <f t="shared" si="10"/>
        <v>0</v>
      </c>
      <c r="AD154">
        <f t="shared" si="11"/>
        <v>45658</v>
      </c>
    </row>
    <row r="155" spans="1:30" x14ac:dyDescent="0.2">
      <c r="A155" s="97" t="s">
        <v>369</v>
      </c>
      <c r="B155" s="98" t="s">
        <v>233</v>
      </c>
      <c r="C155" s="98" t="s">
        <v>105</v>
      </c>
      <c r="D155" s="98" t="s">
        <v>66</v>
      </c>
      <c r="E155" s="99">
        <v>45689</v>
      </c>
      <c r="F155" s="89"/>
      <c r="G155" s="90"/>
      <c r="H155" s="100">
        <f t="shared" si="8"/>
        <v>0</v>
      </c>
      <c r="I155" s="92"/>
      <c r="J155" s="101"/>
      <c r="K155" s="94"/>
      <c r="L155" s="102" t="str">
        <f t="shared" si="9"/>
        <v/>
      </c>
      <c r="O155" s="96">
        <f t="shared" si="10"/>
        <v>0</v>
      </c>
      <c r="AD155">
        <f t="shared" si="11"/>
        <v>45689</v>
      </c>
    </row>
    <row r="156" spans="1:30" x14ac:dyDescent="0.2">
      <c r="A156" s="97" t="s">
        <v>370</v>
      </c>
      <c r="B156" s="98" t="s">
        <v>233</v>
      </c>
      <c r="C156" s="98" t="s">
        <v>105</v>
      </c>
      <c r="D156" s="98" t="s">
        <v>66</v>
      </c>
      <c r="E156" s="99">
        <v>45717</v>
      </c>
      <c r="F156" s="89"/>
      <c r="G156" s="90"/>
      <c r="H156" s="100">
        <f t="shared" si="8"/>
        <v>0</v>
      </c>
      <c r="I156" s="92"/>
      <c r="J156" s="101"/>
      <c r="K156" s="94"/>
      <c r="L156" s="102" t="str">
        <f t="shared" si="9"/>
        <v/>
      </c>
      <c r="O156" s="96">
        <f t="shared" si="10"/>
        <v>0</v>
      </c>
      <c r="AD156">
        <f t="shared" si="11"/>
        <v>45717</v>
      </c>
    </row>
    <row r="157" spans="1:30" x14ac:dyDescent="0.2">
      <c r="A157" s="97" t="s">
        <v>371</v>
      </c>
      <c r="B157" s="98" t="s">
        <v>233</v>
      </c>
      <c r="C157" s="98" t="s">
        <v>105</v>
      </c>
      <c r="D157" s="98" t="s">
        <v>66</v>
      </c>
      <c r="E157" s="99">
        <v>45748</v>
      </c>
      <c r="F157" s="89"/>
      <c r="G157" s="90"/>
      <c r="H157" s="100">
        <f t="shared" si="8"/>
        <v>0</v>
      </c>
      <c r="I157" s="92"/>
      <c r="J157" s="101"/>
      <c r="K157" s="94"/>
      <c r="L157" s="102" t="str">
        <f t="shared" si="9"/>
        <v/>
      </c>
      <c r="O157" s="96">
        <f t="shared" si="10"/>
        <v>0</v>
      </c>
      <c r="AD157">
        <f t="shared" si="11"/>
        <v>45748</v>
      </c>
    </row>
    <row r="158" spans="1:30" x14ac:dyDescent="0.2">
      <c r="A158" s="97" t="s">
        <v>372</v>
      </c>
      <c r="B158" s="98" t="s">
        <v>233</v>
      </c>
      <c r="C158" s="98" t="s">
        <v>105</v>
      </c>
      <c r="D158" s="98" t="s">
        <v>66</v>
      </c>
      <c r="E158" s="99">
        <v>45778</v>
      </c>
      <c r="F158" s="89"/>
      <c r="G158" s="90"/>
      <c r="H158" s="100">
        <f t="shared" si="8"/>
        <v>0</v>
      </c>
      <c r="I158" s="92"/>
      <c r="J158" s="101"/>
      <c r="K158" s="94"/>
      <c r="L158" s="102" t="str">
        <f t="shared" si="9"/>
        <v/>
      </c>
      <c r="O158" s="96">
        <f t="shared" si="10"/>
        <v>0</v>
      </c>
      <c r="AD158">
        <f t="shared" si="11"/>
        <v>45778</v>
      </c>
    </row>
    <row r="159" spans="1:30" x14ac:dyDescent="0.2">
      <c r="A159" s="97" t="s">
        <v>373</v>
      </c>
      <c r="B159" s="98" t="s">
        <v>233</v>
      </c>
      <c r="C159" s="98" t="s">
        <v>105</v>
      </c>
      <c r="D159" s="98" t="s">
        <v>66</v>
      </c>
      <c r="E159" s="99">
        <v>45809</v>
      </c>
      <c r="F159" s="89"/>
      <c r="G159" s="90"/>
      <c r="H159" s="100">
        <f t="shared" si="8"/>
        <v>0</v>
      </c>
      <c r="I159" s="92"/>
      <c r="J159" s="101"/>
      <c r="K159" s="94"/>
      <c r="L159" s="102" t="str">
        <f t="shared" si="9"/>
        <v/>
      </c>
      <c r="O159" s="96">
        <f t="shared" si="10"/>
        <v>0</v>
      </c>
      <c r="AD159">
        <f t="shared" si="11"/>
        <v>45809</v>
      </c>
    </row>
    <row r="160" spans="1:30" x14ac:dyDescent="0.2">
      <c r="A160" s="97" t="s">
        <v>374</v>
      </c>
      <c r="B160" s="98" t="s">
        <v>233</v>
      </c>
      <c r="C160" s="98" t="s">
        <v>105</v>
      </c>
      <c r="D160" s="98" t="s">
        <v>66</v>
      </c>
      <c r="E160" s="99">
        <v>45839</v>
      </c>
      <c r="F160" s="89"/>
      <c r="G160" s="90"/>
      <c r="H160" s="100">
        <f t="shared" si="8"/>
        <v>0</v>
      </c>
      <c r="I160" s="92"/>
      <c r="J160" s="101"/>
      <c r="K160" s="94"/>
      <c r="L160" s="102" t="str">
        <f t="shared" si="9"/>
        <v/>
      </c>
      <c r="O160" s="96">
        <f t="shared" si="10"/>
        <v>0</v>
      </c>
      <c r="AD160">
        <f t="shared" si="11"/>
        <v>45839</v>
      </c>
    </row>
    <row r="161" spans="1:30" x14ac:dyDescent="0.2">
      <c r="A161" s="97" t="s">
        <v>375</v>
      </c>
      <c r="B161" s="98" t="s">
        <v>233</v>
      </c>
      <c r="C161" s="98" t="s">
        <v>105</v>
      </c>
      <c r="D161" s="98" t="s">
        <v>66</v>
      </c>
      <c r="E161" s="99">
        <v>45870</v>
      </c>
      <c r="F161" s="89"/>
      <c r="G161" s="90"/>
      <c r="H161" s="100">
        <f t="shared" si="8"/>
        <v>0</v>
      </c>
      <c r="I161" s="92"/>
      <c r="J161" s="101"/>
      <c r="K161" s="94"/>
      <c r="L161" s="102" t="str">
        <f t="shared" si="9"/>
        <v/>
      </c>
      <c r="O161" s="96">
        <f t="shared" si="10"/>
        <v>0</v>
      </c>
      <c r="AD161">
        <f t="shared" si="11"/>
        <v>45870</v>
      </c>
    </row>
    <row r="162" spans="1:30" x14ac:dyDescent="0.2">
      <c r="A162" s="97" t="s">
        <v>376</v>
      </c>
      <c r="B162" s="98" t="s">
        <v>233</v>
      </c>
      <c r="C162" s="98" t="s">
        <v>105</v>
      </c>
      <c r="D162" s="98" t="s">
        <v>66</v>
      </c>
      <c r="E162" s="99">
        <v>45901</v>
      </c>
      <c r="F162" s="89"/>
      <c r="G162" s="90"/>
      <c r="H162" s="100">
        <f t="shared" si="8"/>
        <v>0</v>
      </c>
      <c r="I162" s="92"/>
      <c r="J162" s="101"/>
      <c r="K162" s="94"/>
      <c r="L162" s="102" t="str">
        <f t="shared" si="9"/>
        <v/>
      </c>
      <c r="O162" s="96">
        <f t="shared" si="10"/>
        <v>0</v>
      </c>
      <c r="AD162">
        <f t="shared" si="11"/>
        <v>45901</v>
      </c>
    </row>
    <row r="163" spans="1:30" x14ac:dyDescent="0.2">
      <c r="A163" s="97" t="s">
        <v>377</v>
      </c>
      <c r="B163" s="98" t="s">
        <v>234</v>
      </c>
      <c r="C163" s="98" t="s">
        <v>110</v>
      </c>
      <c r="D163" s="98" t="s">
        <v>66</v>
      </c>
      <c r="E163" s="99">
        <v>45566</v>
      </c>
      <c r="F163" s="89"/>
      <c r="G163" s="90"/>
      <c r="H163" s="100">
        <f t="shared" si="8"/>
        <v>0</v>
      </c>
      <c r="I163" s="92"/>
      <c r="J163" s="101"/>
      <c r="K163" s="94"/>
      <c r="L163" s="102" t="str">
        <f t="shared" si="9"/>
        <v/>
      </c>
      <c r="O163" s="96">
        <f t="shared" si="10"/>
        <v>0</v>
      </c>
      <c r="AD163">
        <f t="shared" si="11"/>
        <v>45566</v>
      </c>
    </row>
    <row r="164" spans="1:30" x14ac:dyDescent="0.2">
      <c r="A164" s="97" t="s">
        <v>378</v>
      </c>
      <c r="B164" s="98" t="s">
        <v>234</v>
      </c>
      <c r="C164" s="98" t="s">
        <v>110</v>
      </c>
      <c r="D164" s="98" t="s">
        <v>66</v>
      </c>
      <c r="E164" s="99">
        <v>45597</v>
      </c>
      <c r="F164" s="89"/>
      <c r="G164" s="90"/>
      <c r="H164" s="100">
        <f t="shared" si="8"/>
        <v>0</v>
      </c>
      <c r="I164" s="92"/>
      <c r="J164" s="101"/>
      <c r="K164" s="94"/>
      <c r="L164" s="102" t="str">
        <f t="shared" si="9"/>
        <v/>
      </c>
      <c r="O164" s="96">
        <f t="shared" si="10"/>
        <v>0</v>
      </c>
      <c r="AD164">
        <f t="shared" si="11"/>
        <v>45597</v>
      </c>
    </row>
    <row r="165" spans="1:30" x14ac:dyDescent="0.2">
      <c r="A165" s="97" t="s">
        <v>379</v>
      </c>
      <c r="B165" s="98" t="s">
        <v>234</v>
      </c>
      <c r="C165" s="98" t="s">
        <v>110</v>
      </c>
      <c r="D165" s="98" t="s">
        <v>66</v>
      </c>
      <c r="E165" s="99">
        <v>45627</v>
      </c>
      <c r="F165" s="89"/>
      <c r="G165" s="90"/>
      <c r="H165" s="100">
        <f t="shared" si="8"/>
        <v>0</v>
      </c>
      <c r="I165" s="92"/>
      <c r="J165" s="101"/>
      <c r="K165" s="94"/>
      <c r="L165" s="102" t="str">
        <f t="shared" si="9"/>
        <v/>
      </c>
      <c r="O165" s="96">
        <f t="shared" si="10"/>
        <v>0</v>
      </c>
      <c r="AD165">
        <f t="shared" si="11"/>
        <v>45627</v>
      </c>
    </row>
    <row r="166" spans="1:30" x14ac:dyDescent="0.2">
      <c r="A166" s="97" t="s">
        <v>380</v>
      </c>
      <c r="B166" s="98" t="s">
        <v>234</v>
      </c>
      <c r="C166" s="98" t="s">
        <v>110</v>
      </c>
      <c r="D166" s="98" t="s">
        <v>66</v>
      </c>
      <c r="E166" s="99">
        <v>45658</v>
      </c>
      <c r="F166" s="89"/>
      <c r="G166" s="90"/>
      <c r="H166" s="100">
        <f t="shared" si="8"/>
        <v>0</v>
      </c>
      <c r="I166" s="92"/>
      <c r="J166" s="101"/>
      <c r="K166" s="94"/>
      <c r="L166" s="102" t="str">
        <f t="shared" si="9"/>
        <v/>
      </c>
      <c r="O166" s="96">
        <f t="shared" si="10"/>
        <v>0</v>
      </c>
      <c r="AD166">
        <f t="shared" si="11"/>
        <v>45658</v>
      </c>
    </row>
    <row r="167" spans="1:30" x14ac:dyDescent="0.2">
      <c r="A167" s="97" t="s">
        <v>381</v>
      </c>
      <c r="B167" s="98" t="s">
        <v>234</v>
      </c>
      <c r="C167" s="98" t="s">
        <v>110</v>
      </c>
      <c r="D167" s="98" t="s">
        <v>66</v>
      </c>
      <c r="E167" s="99">
        <v>45689</v>
      </c>
      <c r="F167" s="89"/>
      <c r="G167" s="90"/>
      <c r="H167" s="100">
        <f t="shared" si="8"/>
        <v>0</v>
      </c>
      <c r="I167" s="92"/>
      <c r="J167" s="101"/>
      <c r="K167" s="94"/>
      <c r="L167" s="102" t="str">
        <f t="shared" si="9"/>
        <v/>
      </c>
      <c r="O167" s="96">
        <f t="shared" si="10"/>
        <v>0</v>
      </c>
      <c r="AD167">
        <f t="shared" si="11"/>
        <v>45689</v>
      </c>
    </row>
    <row r="168" spans="1:30" x14ac:dyDescent="0.2">
      <c r="A168" s="97" t="s">
        <v>382</v>
      </c>
      <c r="B168" s="98" t="s">
        <v>234</v>
      </c>
      <c r="C168" s="98" t="s">
        <v>110</v>
      </c>
      <c r="D168" s="98" t="s">
        <v>66</v>
      </c>
      <c r="E168" s="99">
        <v>45717</v>
      </c>
      <c r="F168" s="89"/>
      <c r="G168" s="90"/>
      <c r="H168" s="100">
        <f t="shared" si="8"/>
        <v>0</v>
      </c>
      <c r="I168" s="92"/>
      <c r="J168" s="101"/>
      <c r="K168" s="94"/>
      <c r="L168" s="102" t="str">
        <f t="shared" si="9"/>
        <v/>
      </c>
      <c r="O168" s="96">
        <f t="shared" si="10"/>
        <v>0</v>
      </c>
      <c r="AD168">
        <f t="shared" si="11"/>
        <v>45717</v>
      </c>
    </row>
    <row r="169" spans="1:30" x14ac:dyDescent="0.2">
      <c r="A169" s="97" t="s">
        <v>383</v>
      </c>
      <c r="B169" s="98" t="s">
        <v>234</v>
      </c>
      <c r="C169" s="98" t="s">
        <v>110</v>
      </c>
      <c r="D169" s="98" t="s">
        <v>66</v>
      </c>
      <c r="E169" s="99">
        <v>45748</v>
      </c>
      <c r="F169" s="89"/>
      <c r="G169" s="90"/>
      <c r="H169" s="100">
        <f t="shared" si="8"/>
        <v>0</v>
      </c>
      <c r="I169" s="92"/>
      <c r="J169" s="101"/>
      <c r="K169" s="94"/>
      <c r="L169" s="102" t="str">
        <f t="shared" si="9"/>
        <v/>
      </c>
      <c r="O169" s="96">
        <f t="shared" si="10"/>
        <v>0</v>
      </c>
      <c r="AD169">
        <f t="shared" si="11"/>
        <v>45748</v>
      </c>
    </row>
    <row r="170" spans="1:30" x14ac:dyDescent="0.2">
      <c r="A170" s="97" t="s">
        <v>384</v>
      </c>
      <c r="B170" s="98" t="s">
        <v>234</v>
      </c>
      <c r="C170" s="98" t="s">
        <v>110</v>
      </c>
      <c r="D170" s="98" t="s">
        <v>66</v>
      </c>
      <c r="E170" s="99">
        <v>45778</v>
      </c>
      <c r="F170" s="89"/>
      <c r="G170" s="90"/>
      <c r="H170" s="100">
        <f t="shared" si="8"/>
        <v>0</v>
      </c>
      <c r="I170" s="92"/>
      <c r="J170" s="101"/>
      <c r="K170" s="94"/>
      <c r="L170" s="102" t="str">
        <f t="shared" si="9"/>
        <v/>
      </c>
      <c r="O170" s="96">
        <f t="shared" si="10"/>
        <v>0</v>
      </c>
      <c r="AD170">
        <f t="shared" si="11"/>
        <v>45778</v>
      </c>
    </row>
    <row r="171" spans="1:30" x14ac:dyDescent="0.2">
      <c r="A171" s="97" t="s">
        <v>385</v>
      </c>
      <c r="B171" s="98" t="s">
        <v>234</v>
      </c>
      <c r="C171" s="98" t="s">
        <v>110</v>
      </c>
      <c r="D171" s="98" t="s">
        <v>66</v>
      </c>
      <c r="E171" s="99">
        <v>45809</v>
      </c>
      <c r="F171" s="89"/>
      <c r="G171" s="90"/>
      <c r="H171" s="100">
        <f t="shared" si="8"/>
        <v>0</v>
      </c>
      <c r="I171" s="92"/>
      <c r="J171" s="101"/>
      <c r="K171" s="94"/>
      <c r="L171" s="102" t="str">
        <f t="shared" si="9"/>
        <v/>
      </c>
      <c r="O171" s="96">
        <f t="shared" si="10"/>
        <v>0</v>
      </c>
      <c r="AD171">
        <f t="shared" si="11"/>
        <v>45809</v>
      </c>
    </row>
    <row r="172" spans="1:30" x14ac:dyDescent="0.2">
      <c r="A172" s="97" t="s">
        <v>386</v>
      </c>
      <c r="B172" s="98" t="s">
        <v>234</v>
      </c>
      <c r="C172" s="98" t="s">
        <v>110</v>
      </c>
      <c r="D172" s="98" t="s">
        <v>66</v>
      </c>
      <c r="E172" s="99">
        <v>45839</v>
      </c>
      <c r="F172" s="89"/>
      <c r="G172" s="90"/>
      <c r="H172" s="100">
        <f t="shared" si="8"/>
        <v>0</v>
      </c>
      <c r="I172" s="92"/>
      <c r="J172" s="101"/>
      <c r="K172" s="94"/>
      <c r="L172" s="102" t="str">
        <f t="shared" si="9"/>
        <v/>
      </c>
      <c r="O172" s="96">
        <f t="shared" si="10"/>
        <v>0</v>
      </c>
      <c r="AD172">
        <f t="shared" si="11"/>
        <v>45839</v>
      </c>
    </row>
    <row r="173" spans="1:30" x14ac:dyDescent="0.2">
      <c r="A173" s="97" t="s">
        <v>387</v>
      </c>
      <c r="B173" s="98" t="s">
        <v>234</v>
      </c>
      <c r="C173" s="98" t="s">
        <v>110</v>
      </c>
      <c r="D173" s="98" t="s">
        <v>66</v>
      </c>
      <c r="E173" s="99">
        <v>45870</v>
      </c>
      <c r="F173" s="89"/>
      <c r="G173" s="90"/>
      <c r="H173" s="100">
        <f t="shared" si="8"/>
        <v>0</v>
      </c>
      <c r="I173" s="92"/>
      <c r="J173" s="101"/>
      <c r="K173" s="94"/>
      <c r="L173" s="102" t="str">
        <f t="shared" si="9"/>
        <v/>
      </c>
      <c r="O173" s="96">
        <f t="shared" si="10"/>
        <v>0</v>
      </c>
      <c r="AD173">
        <f t="shared" si="11"/>
        <v>45870</v>
      </c>
    </row>
    <row r="174" spans="1:30" x14ac:dyDescent="0.2">
      <c r="A174" s="97" t="s">
        <v>388</v>
      </c>
      <c r="B174" s="98" t="s">
        <v>234</v>
      </c>
      <c r="C174" s="98" t="s">
        <v>110</v>
      </c>
      <c r="D174" s="98" t="s">
        <v>66</v>
      </c>
      <c r="E174" s="99">
        <v>45901</v>
      </c>
      <c r="F174" s="89"/>
      <c r="G174" s="90"/>
      <c r="H174" s="100">
        <f t="shared" si="8"/>
        <v>0</v>
      </c>
      <c r="I174" s="92"/>
      <c r="J174" s="101"/>
      <c r="K174" s="94"/>
      <c r="L174" s="102" t="str">
        <f t="shared" si="9"/>
        <v/>
      </c>
      <c r="O174" s="96">
        <f t="shared" si="10"/>
        <v>0</v>
      </c>
      <c r="AD174">
        <f t="shared" si="11"/>
        <v>45901</v>
      </c>
    </row>
    <row r="175" spans="1:30" x14ac:dyDescent="0.2">
      <c r="A175" s="97" t="s">
        <v>389</v>
      </c>
      <c r="B175" s="98" t="s">
        <v>235</v>
      </c>
      <c r="C175" s="98" t="s">
        <v>114</v>
      </c>
      <c r="D175" s="98" t="s">
        <v>66</v>
      </c>
      <c r="E175" s="99">
        <v>45566</v>
      </c>
      <c r="F175" s="89"/>
      <c r="G175" s="90"/>
      <c r="H175" s="100">
        <f t="shared" si="8"/>
        <v>0</v>
      </c>
      <c r="I175" s="92"/>
      <c r="J175" s="101"/>
      <c r="K175" s="94"/>
      <c r="L175" s="102" t="str">
        <f t="shared" si="9"/>
        <v/>
      </c>
      <c r="O175" s="96">
        <f t="shared" si="10"/>
        <v>0</v>
      </c>
      <c r="AD175">
        <f t="shared" si="11"/>
        <v>45566</v>
      </c>
    </row>
    <row r="176" spans="1:30" x14ac:dyDescent="0.2">
      <c r="A176" s="97" t="s">
        <v>390</v>
      </c>
      <c r="B176" s="98" t="s">
        <v>235</v>
      </c>
      <c r="C176" s="98" t="s">
        <v>114</v>
      </c>
      <c r="D176" s="98" t="s">
        <v>66</v>
      </c>
      <c r="E176" s="99">
        <v>45597</v>
      </c>
      <c r="F176" s="89"/>
      <c r="G176" s="90"/>
      <c r="H176" s="100">
        <f t="shared" si="8"/>
        <v>0</v>
      </c>
      <c r="I176" s="92"/>
      <c r="J176" s="101"/>
      <c r="K176" s="94"/>
      <c r="L176" s="102" t="str">
        <f t="shared" si="9"/>
        <v/>
      </c>
      <c r="O176" s="96">
        <f t="shared" si="10"/>
        <v>0</v>
      </c>
      <c r="AD176">
        <f t="shared" si="11"/>
        <v>45597</v>
      </c>
    </row>
    <row r="177" spans="1:30" x14ac:dyDescent="0.2">
      <c r="A177" s="97" t="s">
        <v>391</v>
      </c>
      <c r="B177" s="98" t="s">
        <v>235</v>
      </c>
      <c r="C177" s="98" t="s">
        <v>114</v>
      </c>
      <c r="D177" s="98" t="s">
        <v>66</v>
      </c>
      <c r="E177" s="99">
        <v>45627</v>
      </c>
      <c r="F177" s="89"/>
      <c r="G177" s="90"/>
      <c r="H177" s="100">
        <f t="shared" si="8"/>
        <v>0</v>
      </c>
      <c r="I177" s="92"/>
      <c r="J177" s="101"/>
      <c r="K177" s="94"/>
      <c r="L177" s="102" t="str">
        <f t="shared" si="9"/>
        <v/>
      </c>
      <c r="O177" s="96">
        <f t="shared" si="10"/>
        <v>0</v>
      </c>
      <c r="AD177">
        <f t="shared" si="11"/>
        <v>45627</v>
      </c>
    </row>
    <row r="178" spans="1:30" x14ac:dyDescent="0.2">
      <c r="A178" s="97" t="s">
        <v>392</v>
      </c>
      <c r="B178" s="98" t="s">
        <v>235</v>
      </c>
      <c r="C178" s="98" t="s">
        <v>114</v>
      </c>
      <c r="D178" s="98" t="s">
        <v>66</v>
      </c>
      <c r="E178" s="99">
        <v>45658</v>
      </c>
      <c r="F178" s="89"/>
      <c r="G178" s="90"/>
      <c r="H178" s="100">
        <f t="shared" si="8"/>
        <v>0</v>
      </c>
      <c r="I178" s="92"/>
      <c r="J178" s="101"/>
      <c r="K178" s="94"/>
      <c r="L178" s="102" t="str">
        <f t="shared" si="9"/>
        <v/>
      </c>
      <c r="O178" s="96">
        <f t="shared" si="10"/>
        <v>0</v>
      </c>
      <c r="AD178">
        <f t="shared" si="11"/>
        <v>45658</v>
      </c>
    </row>
    <row r="179" spans="1:30" x14ac:dyDescent="0.2">
      <c r="A179" s="97" t="s">
        <v>393</v>
      </c>
      <c r="B179" s="98" t="s">
        <v>235</v>
      </c>
      <c r="C179" s="98" t="s">
        <v>114</v>
      </c>
      <c r="D179" s="98" t="s">
        <v>66</v>
      </c>
      <c r="E179" s="99">
        <v>45689</v>
      </c>
      <c r="F179" s="89"/>
      <c r="G179" s="90"/>
      <c r="H179" s="100">
        <f t="shared" si="8"/>
        <v>0</v>
      </c>
      <c r="I179" s="92"/>
      <c r="J179" s="101"/>
      <c r="K179" s="94"/>
      <c r="L179" s="102" t="str">
        <f t="shared" si="9"/>
        <v/>
      </c>
      <c r="O179" s="96">
        <f t="shared" si="10"/>
        <v>0</v>
      </c>
      <c r="AD179">
        <f t="shared" si="11"/>
        <v>45689</v>
      </c>
    </row>
    <row r="180" spans="1:30" x14ac:dyDescent="0.2">
      <c r="A180" s="97" t="s">
        <v>394</v>
      </c>
      <c r="B180" s="98" t="s">
        <v>235</v>
      </c>
      <c r="C180" s="98" t="s">
        <v>114</v>
      </c>
      <c r="D180" s="98" t="s">
        <v>66</v>
      </c>
      <c r="E180" s="99">
        <v>45717</v>
      </c>
      <c r="F180" s="89"/>
      <c r="G180" s="90"/>
      <c r="H180" s="100">
        <f t="shared" si="8"/>
        <v>0</v>
      </c>
      <c r="I180" s="92"/>
      <c r="J180" s="101"/>
      <c r="K180" s="94"/>
      <c r="L180" s="102" t="str">
        <f t="shared" si="9"/>
        <v/>
      </c>
      <c r="O180" s="96">
        <f t="shared" si="10"/>
        <v>0</v>
      </c>
      <c r="AD180">
        <f t="shared" si="11"/>
        <v>45717</v>
      </c>
    </row>
    <row r="181" spans="1:30" x14ac:dyDescent="0.2">
      <c r="A181" s="97" t="s">
        <v>395</v>
      </c>
      <c r="B181" s="98" t="s">
        <v>235</v>
      </c>
      <c r="C181" s="98" t="s">
        <v>114</v>
      </c>
      <c r="D181" s="98" t="s">
        <v>66</v>
      </c>
      <c r="E181" s="99">
        <v>45748</v>
      </c>
      <c r="F181" s="89"/>
      <c r="G181" s="90"/>
      <c r="H181" s="100">
        <f t="shared" si="8"/>
        <v>0</v>
      </c>
      <c r="I181" s="92"/>
      <c r="J181" s="101"/>
      <c r="K181" s="94"/>
      <c r="L181" s="102" t="str">
        <f t="shared" si="9"/>
        <v/>
      </c>
      <c r="O181" s="96">
        <f t="shared" si="10"/>
        <v>0</v>
      </c>
      <c r="AD181">
        <f t="shared" si="11"/>
        <v>45748</v>
      </c>
    </row>
    <row r="182" spans="1:30" x14ac:dyDescent="0.2">
      <c r="A182" s="97" t="s">
        <v>396</v>
      </c>
      <c r="B182" s="98" t="s">
        <v>235</v>
      </c>
      <c r="C182" s="98" t="s">
        <v>114</v>
      </c>
      <c r="D182" s="98" t="s">
        <v>66</v>
      </c>
      <c r="E182" s="99">
        <v>45778</v>
      </c>
      <c r="F182" s="89"/>
      <c r="G182" s="90"/>
      <c r="H182" s="100">
        <f t="shared" si="8"/>
        <v>0</v>
      </c>
      <c r="I182" s="92"/>
      <c r="J182" s="101"/>
      <c r="K182" s="94"/>
      <c r="L182" s="102" t="str">
        <f t="shared" si="9"/>
        <v/>
      </c>
      <c r="O182" s="96">
        <f t="shared" si="10"/>
        <v>0</v>
      </c>
      <c r="AD182">
        <f t="shared" si="11"/>
        <v>45778</v>
      </c>
    </row>
    <row r="183" spans="1:30" x14ac:dyDescent="0.2">
      <c r="A183" s="97" t="s">
        <v>397</v>
      </c>
      <c r="B183" s="98" t="s">
        <v>235</v>
      </c>
      <c r="C183" s="98" t="s">
        <v>114</v>
      </c>
      <c r="D183" s="98" t="s">
        <v>66</v>
      </c>
      <c r="E183" s="99">
        <v>45809</v>
      </c>
      <c r="F183" s="89"/>
      <c r="G183" s="90"/>
      <c r="H183" s="100">
        <f t="shared" si="8"/>
        <v>0</v>
      </c>
      <c r="I183" s="92"/>
      <c r="J183" s="101"/>
      <c r="K183" s="94"/>
      <c r="L183" s="102" t="str">
        <f t="shared" si="9"/>
        <v/>
      </c>
      <c r="O183" s="96">
        <f t="shared" si="10"/>
        <v>0</v>
      </c>
      <c r="AD183">
        <f t="shared" si="11"/>
        <v>45809</v>
      </c>
    </row>
    <row r="184" spans="1:30" x14ac:dyDescent="0.2">
      <c r="A184" s="97" t="s">
        <v>398</v>
      </c>
      <c r="B184" s="98" t="s">
        <v>235</v>
      </c>
      <c r="C184" s="98" t="s">
        <v>114</v>
      </c>
      <c r="D184" s="98" t="s">
        <v>66</v>
      </c>
      <c r="E184" s="99">
        <v>45839</v>
      </c>
      <c r="F184" s="89"/>
      <c r="G184" s="90"/>
      <c r="H184" s="100">
        <f t="shared" si="8"/>
        <v>0</v>
      </c>
      <c r="I184" s="92"/>
      <c r="J184" s="101"/>
      <c r="K184" s="94"/>
      <c r="L184" s="102" t="str">
        <f t="shared" si="9"/>
        <v/>
      </c>
      <c r="O184" s="96">
        <f t="shared" si="10"/>
        <v>0</v>
      </c>
      <c r="AD184">
        <f t="shared" si="11"/>
        <v>45839</v>
      </c>
    </row>
    <row r="185" spans="1:30" x14ac:dyDescent="0.2">
      <c r="A185" s="97" t="s">
        <v>399</v>
      </c>
      <c r="B185" s="98" t="s">
        <v>235</v>
      </c>
      <c r="C185" s="98" t="s">
        <v>114</v>
      </c>
      <c r="D185" s="98" t="s">
        <v>66</v>
      </c>
      <c r="E185" s="99">
        <v>45870</v>
      </c>
      <c r="F185" s="89"/>
      <c r="G185" s="90"/>
      <c r="H185" s="100">
        <f t="shared" si="8"/>
        <v>0</v>
      </c>
      <c r="I185" s="92"/>
      <c r="J185" s="101"/>
      <c r="K185" s="94"/>
      <c r="L185" s="102" t="str">
        <f t="shared" si="9"/>
        <v/>
      </c>
      <c r="O185" s="96">
        <f t="shared" si="10"/>
        <v>0</v>
      </c>
      <c r="AD185">
        <f t="shared" si="11"/>
        <v>45870</v>
      </c>
    </row>
    <row r="186" spans="1:30" x14ac:dyDescent="0.2">
      <c r="A186" s="97" t="s">
        <v>400</v>
      </c>
      <c r="B186" s="98" t="s">
        <v>235</v>
      </c>
      <c r="C186" s="98" t="s">
        <v>114</v>
      </c>
      <c r="D186" s="98" t="s">
        <v>66</v>
      </c>
      <c r="E186" s="99">
        <v>45901</v>
      </c>
      <c r="F186" s="89"/>
      <c r="G186" s="90"/>
      <c r="H186" s="100">
        <f t="shared" si="8"/>
        <v>0</v>
      </c>
      <c r="I186" s="92"/>
      <c r="J186" s="101"/>
      <c r="K186" s="94"/>
      <c r="L186" s="102" t="str">
        <f t="shared" si="9"/>
        <v/>
      </c>
      <c r="O186" s="96">
        <f t="shared" si="10"/>
        <v>0</v>
      </c>
      <c r="AD186">
        <f t="shared" si="11"/>
        <v>45901</v>
      </c>
    </row>
    <row r="187" spans="1:30" x14ac:dyDescent="0.2">
      <c r="A187" s="97" t="s">
        <v>401</v>
      </c>
      <c r="B187" s="98" t="s">
        <v>236</v>
      </c>
      <c r="C187" s="98" t="s">
        <v>117</v>
      </c>
      <c r="D187" s="98" t="s">
        <v>66</v>
      </c>
      <c r="E187" s="99">
        <v>45566</v>
      </c>
      <c r="F187" s="89"/>
      <c r="G187" s="90"/>
      <c r="H187" s="100">
        <f t="shared" si="8"/>
        <v>0</v>
      </c>
      <c r="I187" s="92"/>
      <c r="J187" s="101"/>
      <c r="K187" s="94"/>
      <c r="L187" s="102" t="str">
        <f t="shared" si="9"/>
        <v/>
      </c>
      <c r="O187" s="96">
        <f t="shared" si="10"/>
        <v>0</v>
      </c>
      <c r="AD187">
        <f t="shared" si="11"/>
        <v>45566</v>
      </c>
    </row>
    <row r="188" spans="1:30" x14ac:dyDescent="0.2">
      <c r="A188" s="97" t="s">
        <v>402</v>
      </c>
      <c r="B188" s="98" t="s">
        <v>236</v>
      </c>
      <c r="C188" s="98" t="s">
        <v>117</v>
      </c>
      <c r="D188" s="98" t="s">
        <v>66</v>
      </c>
      <c r="E188" s="99">
        <v>45597</v>
      </c>
      <c r="F188" s="89"/>
      <c r="G188" s="90"/>
      <c r="H188" s="100">
        <f t="shared" si="8"/>
        <v>0</v>
      </c>
      <c r="I188" s="92"/>
      <c r="J188" s="101"/>
      <c r="K188" s="94"/>
      <c r="L188" s="102" t="str">
        <f t="shared" si="9"/>
        <v/>
      </c>
      <c r="O188" s="96">
        <f t="shared" si="10"/>
        <v>0</v>
      </c>
      <c r="AD188">
        <f t="shared" si="11"/>
        <v>45597</v>
      </c>
    </row>
    <row r="189" spans="1:30" x14ac:dyDescent="0.2">
      <c r="A189" s="97" t="s">
        <v>403</v>
      </c>
      <c r="B189" s="98" t="s">
        <v>236</v>
      </c>
      <c r="C189" s="98" t="s">
        <v>117</v>
      </c>
      <c r="D189" s="98" t="s">
        <v>66</v>
      </c>
      <c r="E189" s="99">
        <v>45627</v>
      </c>
      <c r="F189" s="89"/>
      <c r="G189" s="90"/>
      <c r="H189" s="100">
        <f t="shared" si="8"/>
        <v>0</v>
      </c>
      <c r="I189" s="92"/>
      <c r="J189" s="101"/>
      <c r="K189" s="94"/>
      <c r="L189" s="102" t="str">
        <f t="shared" si="9"/>
        <v/>
      </c>
      <c r="O189" s="96">
        <f t="shared" si="10"/>
        <v>0</v>
      </c>
      <c r="AD189">
        <f t="shared" si="11"/>
        <v>45627</v>
      </c>
    </row>
    <row r="190" spans="1:30" x14ac:dyDescent="0.2">
      <c r="A190" s="97" t="s">
        <v>404</v>
      </c>
      <c r="B190" s="98" t="s">
        <v>236</v>
      </c>
      <c r="C190" s="98" t="s">
        <v>117</v>
      </c>
      <c r="D190" s="98" t="s">
        <v>66</v>
      </c>
      <c r="E190" s="99">
        <v>45658</v>
      </c>
      <c r="F190" s="89"/>
      <c r="G190" s="90"/>
      <c r="H190" s="100">
        <f t="shared" si="8"/>
        <v>0</v>
      </c>
      <c r="I190" s="92"/>
      <c r="J190" s="101"/>
      <c r="K190" s="94"/>
      <c r="L190" s="102" t="str">
        <f t="shared" si="9"/>
        <v/>
      </c>
      <c r="O190" s="96">
        <f t="shared" si="10"/>
        <v>0</v>
      </c>
      <c r="AD190">
        <f t="shared" si="11"/>
        <v>45658</v>
      </c>
    </row>
    <row r="191" spans="1:30" x14ac:dyDescent="0.2">
      <c r="A191" s="97" t="s">
        <v>405</v>
      </c>
      <c r="B191" s="98" t="s">
        <v>236</v>
      </c>
      <c r="C191" s="98" t="s">
        <v>117</v>
      </c>
      <c r="D191" s="98" t="s">
        <v>66</v>
      </c>
      <c r="E191" s="99">
        <v>45689</v>
      </c>
      <c r="F191" s="89"/>
      <c r="G191" s="90"/>
      <c r="H191" s="100">
        <f t="shared" si="8"/>
        <v>0</v>
      </c>
      <c r="I191" s="92"/>
      <c r="J191" s="101"/>
      <c r="K191" s="94"/>
      <c r="L191" s="102" t="str">
        <f t="shared" si="9"/>
        <v/>
      </c>
      <c r="O191" s="96">
        <f t="shared" si="10"/>
        <v>0</v>
      </c>
      <c r="AD191">
        <f t="shared" si="11"/>
        <v>45689</v>
      </c>
    </row>
    <row r="192" spans="1:30" x14ac:dyDescent="0.2">
      <c r="A192" s="97" t="s">
        <v>406</v>
      </c>
      <c r="B192" s="98" t="s">
        <v>236</v>
      </c>
      <c r="C192" s="98" t="s">
        <v>117</v>
      </c>
      <c r="D192" s="98" t="s">
        <v>66</v>
      </c>
      <c r="E192" s="99">
        <v>45717</v>
      </c>
      <c r="F192" s="89"/>
      <c r="G192" s="90"/>
      <c r="H192" s="100">
        <f t="shared" si="8"/>
        <v>0</v>
      </c>
      <c r="I192" s="92"/>
      <c r="J192" s="101"/>
      <c r="K192" s="94"/>
      <c r="L192" s="102" t="str">
        <f t="shared" si="9"/>
        <v/>
      </c>
      <c r="O192" s="96">
        <f t="shared" si="10"/>
        <v>0</v>
      </c>
      <c r="AD192">
        <f t="shared" si="11"/>
        <v>45717</v>
      </c>
    </row>
    <row r="193" spans="1:30" x14ac:dyDescent="0.2">
      <c r="A193" s="97" t="s">
        <v>407</v>
      </c>
      <c r="B193" s="98" t="s">
        <v>236</v>
      </c>
      <c r="C193" s="98" t="s">
        <v>117</v>
      </c>
      <c r="D193" s="98" t="s">
        <v>66</v>
      </c>
      <c r="E193" s="99">
        <v>45748</v>
      </c>
      <c r="F193" s="89"/>
      <c r="G193" s="90"/>
      <c r="H193" s="100">
        <f t="shared" si="8"/>
        <v>0</v>
      </c>
      <c r="I193" s="92"/>
      <c r="J193" s="101"/>
      <c r="K193" s="94"/>
      <c r="L193" s="102" t="str">
        <f t="shared" si="9"/>
        <v/>
      </c>
      <c r="O193" s="96">
        <f t="shared" si="10"/>
        <v>0</v>
      </c>
      <c r="AD193">
        <f t="shared" si="11"/>
        <v>45748</v>
      </c>
    </row>
    <row r="194" spans="1:30" x14ac:dyDescent="0.2">
      <c r="A194" s="97" t="s">
        <v>408</v>
      </c>
      <c r="B194" s="98" t="s">
        <v>236</v>
      </c>
      <c r="C194" s="98" t="s">
        <v>117</v>
      </c>
      <c r="D194" s="98" t="s">
        <v>66</v>
      </c>
      <c r="E194" s="99">
        <v>45778</v>
      </c>
      <c r="F194" s="89"/>
      <c r="G194" s="90"/>
      <c r="H194" s="100">
        <f t="shared" si="8"/>
        <v>0</v>
      </c>
      <c r="I194" s="92"/>
      <c r="J194" s="101"/>
      <c r="K194" s="94"/>
      <c r="L194" s="102" t="str">
        <f t="shared" si="9"/>
        <v/>
      </c>
      <c r="O194" s="96">
        <f t="shared" si="10"/>
        <v>0</v>
      </c>
      <c r="AD194">
        <f t="shared" si="11"/>
        <v>45778</v>
      </c>
    </row>
    <row r="195" spans="1:30" x14ac:dyDescent="0.2">
      <c r="A195" s="97" t="s">
        <v>409</v>
      </c>
      <c r="B195" s="98" t="s">
        <v>236</v>
      </c>
      <c r="C195" s="98" t="s">
        <v>117</v>
      </c>
      <c r="D195" s="98" t="s">
        <v>66</v>
      </c>
      <c r="E195" s="99">
        <v>45809</v>
      </c>
      <c r="F195" s="89"/>
      <c r="G195" s="90"/>
      <c r="H195" s="100">
        <f t="shared" si="8"/>
        <v>0</v>
      </c>
      <c r="I195" s="92"/>
      <c r="J195" s="101"/>
      <c r="K195" s="94"/>
      <c r="L195" s="102" t="str">
        <f t="shared" si="9"/>
        <v/>
      </c>
      <c r="O195" s="96">
        <f t="shared" si="10"/>
        <v>0</v>
      </c>
      <c r="AD195">
        <f t="shared" si="11"/>
        <v>45809</v>
      </c>
    </row>
    <row r="196" spans="1:30" x14ac:dyDescent="0.2">
      <c r="A196" s="97" t="s">
        <v>410</v>
      </c>
      <c r="B196" s="98" t="s">
        <v>236</v>
      </c>
      <c r="C196" s="98" t="s">
        <v>117</v>
      </c>
      <c r="D196" s="98" t="s">
        <v>66</v>
      </c>
      <c r="E196" s="99">
        <v>45839</v>
      </c>
      <c r="F196" s="89"/>
      <c r="G196" s="90"/>
      <c r="H196" s="100">
        <f t="shared" si="8"/>
        <v>0</v>
      </c>
      <c r="I196" s="92"/>
      <c r="J196" s="101"/>
      <c r="K196" s="94"/>
      <c r="L196" s="102" t="str">
        <f t="shared" si="9"/>
        <v/>
      </c>
      <c r="O196" s="96">
        <f t="shared" si="10"/>
        <v>0</v>
      </c>
      <c r="AD196">
        <f t="shared" si="11"/>
        <v>45839</v>
      </c>
    </row>
    <row r="197" spans="1:30" x14ac:dyDescent="0.2">
      <c r="A197" s="97" t="s">
        <v>411</v>
      </c>
      <c r="B197" s="98" t="s">
        <v>236</v>
      </c>
      <c r="C197" s="98" t="s">
        <v>117</v>
      </c>
      <c r="D197" s="98" t="s">
        <v>66</v>
      </c>
      <c r="E197" s="99">
        <v>45870</v>
      </c>
      <c r="F197" s="89"/>
      <c r="G197" s="90"/>
      <c r="H197" s="100">
        <f t="shared" si="8"/>
        <v>0</v>
      </c>
      <c r="I197" s="92"/>
      <c r="J197" s="101"/>
      <c r="K197" s="94"/>
      <c r="L197" s="102" t="str">
        <f t="shared" si="9"/>
        <v/>
      </c>
      <c r="O197" s="96">
        <f t="shared" si="10"/>
        <v>0</v>
      </c>
      <c r="AD197">
        <f t="shared" si="11"/>
        <v>45870</v>
      </c>
    </row>
    <row r="198" spans="1:30" x14ac:dyDescent="0.2">
      <c r="A198" s="97" t="s">
        <v>412</v>
      </c>
      <c r="B198" s="98" t="s">
        <v>236</v>
      </c>
      <c r="C198" s="98" t="s">
        <v>117</v>
      </c>
      <c r="D198" s="98" t="s">
        <v>66</v>
      </c>
      <c r="E198" s="99">
        <v>45901</v>
      </c>
      <c r="F198" s="89"/>
      <c r="G198" s="90"/>
      <c r="H198" s="100">
        <f t="shared" si="8"/>
        <v>0</v>
      </c>
      <c r="I198" s="92"/>
      <c r="J198" s="101"/>
      <c r="K198" s="94"/>
      <c r="L198" s="102" t="str">
        <f t="shared" si="9"/>
        <v/>
      </c>
      <c r="O198" s="96">
        <f t="shared" si="10"/>
        <v>0</v>
      </c>
      <c r="AD198">
        <f t="shared" si="11"/>
        <v>45901</v>
      </c>
    </row>
    <row r="199" spans="1:30" x14ac:dyDescent="0.2">
      <c r="A199" s="97" t="s">
        <v>413</v>
      </c>
      <c r="B199" s="98" t="s">
        <v>120</v>
      </c>
      <c r="C199" s="98" t="s">
        <v>121</v>
      </c>
      <c r="D199" s="98" t="s">
        <v>66</v>
      </c>
      <c r="E199" s="99">
        <v>45566</v>
      </c>
      <c r="F199" s="89"/>
      <c r="G199" s="90"/>
      <c r="H199" s="100">
        <f t="shared" si="8"/>
        <v>0</v>
      </c>
      <c r="I199" s="92"/>
      <c r="J199" s="101"/>
      <c r="K199" s="94"/>
      <c r="L199" s="102" t="str">
        <f t="shared" si="9"/>
        <v/>
      </c>
      <c r="O199" s="96">
        <f t="shared" si="10"/>
        <v>0</v>
      </c>
      <c r="AD199">
        <f t="shared" si="11"/>
        <v>45566</v>
      </c>
    </row>
    <row r="200" spans="1:30" x14ac:dyDescent="0.2">
      <c r="A200" s="97" t="s">
        <v>414</v>
      </c>
      <c r="B200" s="98" t="s">
        <v>120</v>
      </c>
      <c r="C200" s="98" t="s">
        <v>121</v>
      </c>
      <c r="D200" s="98" t="s">
        <v>66</v>
      </c>
      <c r="E200" s="99">
        <v>45597</v>
      </c>
      <c r="F200" s="89"/>
      <c r="G200" s="90"/>
      <c r="H200" s="100">
        <f t="shared" ref="H200:H263" si="12">F200+G200</f>
        <v>0</v>
      </c>
      <c r="I200" s="92"/>
      <c r="J200" s="101"/>
      <c r="K200" s="94"/>
      <c r="L200" s="102" t="str">
        <f t="shared" ref="L200:L263" si="13">IF($E$4="", "", K200/($E$4*4.3333))</f>
        <v/>
      </c>
      <c r="O200" s="96">
        <f t="shared" ref="O200:O263" si="14">COUNTIFS(F200:G200,"&lt;&gt;0",F200:G200,"&lt;&gt;")+
COUNTIFS(I200:K200,"&lt;&gt;0",I200:K200,"&lt;&gt;")</f>
        <v>0</v>
      </c>
      <c r="AD200">
        <f t="shared" ref="AD200:AD263" si="15">VALUE(E200)</f>
        <v>45597</v>
      </c>
    </row>
    <row r="201" spans="1:30" x14ac:dyDescent="0.2">
      <c r="A201" s="97" t="s">
        <v>415</v>
      </c>
      <c r="B201" s="98" t="s">
        <v>120</v>
      </c>
      <c r="C201" s="98" t="s">
        <v>121</v>
      </c>
      <c r="D201" s="98" t="s">
        <v>66</v>
      </c>
      <c r="E201" s="99">
        <v>45627</v>
      </c>
      <c r="F201" s="89"/>
      <c r="G201" s="90"/>
      <c r="H201" s="100">
        <f t="shared" si="12"/>
        <v>0</v>
      </c>
      <c r="I201" s="92"/>
      <c r="J201" s="101"/>
      <c r="K201" s="94"/>
      <c r="L201" s="102" t="str">
        <f t="shared" si="13"/>
        <v/>
      </c>
      <c r="O201" s="96">
        <f t="shared" si="14"/>
        <v>0</v>
      </c>
      <c r="AD201">
        <f t="shared" si="15"/>
        <v>45627</v>
      </c>
    </row>
    <row r="202" spans="1:30" x14ac:dyDescent="0.2">
      <c r="A202" s="97" t="s">
        <v>416</v>
      </c>
      <c r="B202" s="98" t="s">
        <v>120</v>
      </c>
      <c r="C202" s="98" t="s">
        <v>121</v>
      </c>
      <c r="D202" s="98" t="s">
        <v>66</v>
      </c>
      <c r="E202" s="99">
        <v>45658</v>
      </c>
      <c r="F202" s="89"/>
      <c r="G202" s="90"/>
      <c r="H202" s="100">
        <f t="shared" si="12"/>
        <v>0</v>
      </c>
      <c r="I202" s="92"/>
      <c r="J202" s="101"/>
      <c r="K202" s="94"/>
      <c r="L202" s="102" t="str">
        <f t="shared" si="13"/>
        <v/>
      </c>
      <c r="O202" s="96">
        <f t="shared" si="14"/>
        <v>0</v>
      </c>
      <c r="AD202">
        <f t="shared" si="15"/>
        <v>45658</v>
      </c>
    </row>
    <row r="203" spans="1:30" x14ac:dyDescent="0.2">
      <c r="A203" s="97" t="s">
        <v>417</v>
      </c>
      <c r="B203" s="98" t="s">
        <v>120</v>
      </c>
      <c r="C203" s="98" t="s">
        <v>121</v>
      </c>
      <c r="D203" s="98" t="s">
        <v>66</v>
      </c>
      <c r="E203" s="99">
        <v>45689</v>
      </c>
      <c r="F203" s="89"/>
      <c r="G203" s="90"/>
      <c r="H203" s="100">
        <f t="shared" si="12"/>
        <v>0</v>
      </c>
      <c r="I203" s="92"/>
      <c r="J203" s="101"/>
      <c r="K203" s="94"/>
      <c r="L203" s="102" t="str">
        <f t="shared" si="13"/>
        <v/>
      </c>
      <c r="O203" s="96">
        <f t="shared" si="14"/>
        <v>0</v>
      </c>
      <c r="AD203">
        <f t="shared" si="15"/>
        <v>45689</v>
      </c>
    </row>
    <row r="204" spans="1:30" x14ac:dyDescent="0.2">
      <c r="A204" s="97" t="s">
        <v>418</v>
      </c>
      <c r="B204" s="98" t="s">
        <v>120</v>
      </c>
      <c r="C204" s="98" t="s">
        <v>121</v>
      </c>
      <c r="D204" s="98" t="s">
        <v>66</v>
      </c>
      <c r="E204" s="99">
        <v>45717</v>
      </c>
      <c r="F204" s="89"/>
      <c r="G204" s="90"/>
      <c r="H204" s="100">
        <f t="shared" si="12"/>
        <v>0</v>
      </c>
      <c r="I204" s="92"/>
      <c r="J204" s="101"/>
      <c r="K204" s="94"/>
      <c r="L204" s="102" t="str">
        <f t="shared" si="13"/>
        <v/>
      </c>
      <c r="O204" s="96">
        <f t="shared" si="14"/>
        <v>0</v>
      </c>
      <c r="AD204">
        <f t="shared" si="15"/>
        <v>45717</v>
      </c>
    </row>
    <row r="205" spans="1:30" x14ac:dyDescent="0.2">
      <c r="A205" s="97" t="s">
        <v>419</v>
      </c>
      <c r="B205" s="98" t="s">
        <v>120</v>
      </c>
      <c r="C205" s="98" t="s">
        <v>121</v>
      </c>
      <c r="D205" s="98" t="s">
        <v>66</v>
      </c>
      <c r="E205" s="99">
        <v>45748</v>
      </c>
      <c r="F205" s="89"/>
      <c r="G205" s="90"/>
      <c r="H205" s="100">
        <f t="shared" si="12"/>
        <v>0</v>
      </c>
      <c r="I205" s="92"/>
      <c r="J205" s="101"/>
      <c r="K205" s="94"/>
      <c r="L205" s="102" t="str">
        <f t="shared" si="13"/>
        <v/>
      </c>
      <c r="O205" s="96">
        <f t="shared" si="14"/>
        <v>0</v>
      </c>
      <c r="AD205">
        <f t="shared" si="15"/>
        <v>45748</v>
      </c>
    </row>
    <row r="206" spans="1:30" x14ac:dyDescent="0.2">
      <c r="A206" s="97" t="s">
        <v>420</v>
      </c>
      <c r="B206" s="98" t="s">
        <v>120</v>
      </c>
      <c r="C206" s="98" t="s">
        <v>121</v>
      </c>
      <c r="D206" s="98" t="s">
        <v>66</v>
      </c>
      <c r="E206" s="99">
        <v>45778</v>
      </c>
      <c r="F206" s="89"/>
      <c r="G206" s="90"/>
      <c r="H206" s="100">
        <f t="shared" si="12"/>
        <v>0</v>
      </c>
      <c r="I206" s="92"/>
      <c r="J206" s="101"/>
      <c r="K206" s="94"/>
      <c r="L206" s="102" t="str">
        <f t="shared" si="13"/>
        <v/>
      </c>
      <c r="O206" s="96">
        <f t="shared" si="14"/>
        <v>0</v>
      </c>
      <c r="AD206">
        <f t="shared" si="15"/>
        <v>45778</v>
      </c>
    </row>
    <row r="207" spans="1:30" x14ac:dyDescent="0.2">
      <c r="A207" s="97" t="s">
        <v>421</v>
      </c>
      <c r="B207" s="98" t="s">
        <v>120</v>
      </c>
      <c r="C207" s="98" t="s">
        <v>121</v>
      </c>
      <c r="D207" s="98" t="s">
        <v>66</v>
      </c>
      <c r="E207" s="99">
        <v>45809</v>
      </c>
      <c r="F207" s="89"/>
      <c r="G207" s="90"/>
      <c r="H207" s="100">
        <f t="shared" si="12"/>
        <v>0</v>
      </c>
      <c r="I207" s="92"/>
      <c r="J207" s="101"/>
      <c r="K207" s="94"/>
      <c r="L207" s="102" t="str">
        <f t="shared" si="13"/>
        <v/>
      </c>
      <c r="O207" s="96">
        <f t="shared" si="14"/>
        <v>0</v>
      </c>
      <c r="AD207">
        <f t="shared" si="15"/>
        <v>45809</v>
      </c>
    </row>
    <row r="208" spans="1:30" x14ac:dyDescent="0.2">
      <c r="A208" s="97" t="s">
        <v>422</v>
      </c>
      <c r="B208" s="98" t="s">
        <v>120</v>
      </c>
      <c r="C208" s="98" t="s">
        <v>121</v>
      </c>
      <c r="D208" s="98" t="s">
        <v>66</v>
      </c>
      <c r="E208" s="99">
        <v>45839</v>
      </c>
      <c r="F208" s="89"/>
      <c r="G208" s="90"/>
      <c r="H208" s="100">
        <f t="shared" si="12"/>
        <v>0</v>
      </c>
      <c r="I208" s="92"/>
      <c r="J208" s="101"/>
      <c r="K208" s="94"/>
      <c r="L208" s="102" t="str">
        <f t="shared" si="13"/>
        <v/>
      </c>
      <c r="O208" s="96">
        <f t="shared" si="14"/>
        <v>0</v>
      </c>
      <c r="AD208">
        <f t="shared" si="15"/>
        <v>45839</v>
      </c>
    </row>
    <row r="209" spans="1:30" x14ac:dyDescent="0.2">
      <c r="A209" s="97" t="s">
        <v>423</v>
      </c>
      <c r="B209" s="98" t="s">
        <v>120</v>
      </c>
      <c r="C209" s="98" t="s">
        <v>121</v>
      </c>
      <c r="D209" s="98" t="s">
        <v>66</v>
      </c>
      <c r="E209" s="99">
        <v>45870</v>
      </c>
      <c r="F209" s="89"/>
      <c r="G209" s="90"/>
      <c r="H209" s="100">
        <f t="shared" si="12"/>
        <v>0</v>
      </c>
      <c r="I209" s="92"/>
      <c r="J209" s="101"/>
      <c r="K209" s="94"/>
      <c r="L209" s="102" t="str">
        <f t="shared" si="13"/>
        <v/>
      </c>
      <c r="O209" s="96">
        <f t="shared" si="14"/>
        <v>0</v>
      </c>
      <c r="AD209">
        <f t="shared" si="15"/>
        <v>45870</v>
      </c>
    </row>
    <row r="210" spans="1:30" x14ac:dyDescent="0.2">
      <c r="A210" s="97" t="s">
        <v>424</v>
      </c>
      <c r="B210" s="98" t="s">
        <v>120</v>
      </c>
      <c r="C210" s="98" t="s">
        <v>121</v>
      </c>
      <c r="D210" s="98" t="s">
        <v>66</v>
      </c>
      <c r="E210" s="99">
        <v>45901</v>
      </c>
      <c r="F210" s="89"/>
      <c r="G210" s="90"/>
      <c r="H210" s="100">
        <f t="shared" si="12"/>
        <v>0</v>
      </c>
      <c r="I210" s="92"/>
      <c r="J210" s="101"/>
      <c r="K210" s="94"/>
      <c r="L210" s="102" t="str">
        <f t="shared" si="13"/>
        <v/>
      </c>
      <c r="O210" s="96">
        <f t="shared" si="14"/>
        <v>0</v>
      </c>
      <c r="AD210">
        <f t="shared" si="15"/>
        <v>45901</v>
      </c>
    </row>
    <row r="211" spans="1:30" x14ac:dyDescent="0.2">
      <c r="A211" s="97" t="s">
        <v>425</v>
      </c>
      <c r="B211" s="98" t="s">
        <v>124</v>
      </c>
      <c r="C211" s="98" t="s">
        <v>125</v>
      </c>
      <c r="D211" s="98" t="s">
        <v>66</v>
      </c>
      <c r="E211" s="99">
        <v>45566</v>
      </c>
      <c r="F211" s="89"/>
      <c r="G211" s="90"/>
      <c r="H211" s="100">
        <f t="shared" si="12"/>
        <v>0</v>
      </c>
      <c r="I211" s="92"/>
      <c r="J211" s="101"/>
      <c r="K211" s="94"/>
      <c r="L211" s="102" t="str">
        <f t="shared" si="13"/>
        <v/>
      </c>
      <c r="O211" s="96">
        <f t="shared" si="14"/>
        <v>0</v>
      </c>
      <c r="AD211">
        <f t="shared" si="15"/>
        <v>45566</v>
      </c>
    </row>
    <row r="212" spans="1:30" x14ac:dyDescent="0.2">
      <c r="A212" s="97" t="s">
        <v>426</v>
      </c>
      <c r="B212" s="98" t="s">
        <v>124</v>
      </c>
      <c r="C212" s="98" t="s">
        <v>125</v>
      </c>
      <c r="D212" s="98" t="s">
        <v>66</v>
      </c>
      <c r="E212" s="99">
        <v>45597</v>
      </c>
      <c r="F212" s="89"/>
      <c r="G212" s="90"/>
      <c r="H212" s="100">
        <f t="shared" si="12"/>
        <v>0</v>
      </c>
      <c r="I212" s="92"/>
      <c r="J212" s="101"/>
      <c r="K212" s="94"/>
      <c r="L212" s="102" t="str">
        <f t="shared" si="13"/>
        <v/>
      </c>
      <c r="O212" s="96">
        <f t="shared" si="14"/>
        <v>0</v>
      </c>
      <c r="AD212">
        <f t="shared" si="15"/>
        <v>45597</v>
      </c>
    </row>
    <row r="213" spans="1:30" x14ac:dyDescent="0.2">
      <c r="A213" s="97" t="s">
        <v>427</v>
      </c>
      <c r="B213" s="98" t="s">
        <v>124</v>
      </c>
      <c r="C213" s="98" t="s">
        <v>125</v>
      </c>
      <c r="D213" s="98" t="s">
        <v>66</v>
      </c>
      <c r="E213" s="99">
        <v>45627</v>
      </c>
      <c r="F213" s="89"/>
      <c r="G213" s="90"/>
      <c r="H213" s="100">
        <f t="shared" si="12"/>
        <v>0</v>
      </c>
      <c r="I213" s="92"/>
      <c r="J213" s="101"/>
      <c r="K213" s="94"/>
      <c r="L213" s="102" t="str">
        <f t="shared" si="13"/>
        <v/>
      </c>
      <c r="O213" s="96">
        <f t="shared" si="14"/>
        <v>0</v>
      </c>
      <c r="AD213">
        <f t="shared" si="15"/>
        <v>45627</v>
      </c>
    </row>
    <row r="214" spans="1:30" x14ac:dyDescent="0.2">
      <c r="A214" s="97" t="s">
        <v>428</v>
      </c>
      <c r="B214" s="98" t="s">
        <v>124</v>
      </c>
      <c r="C214" s="98" t="s">
        <v>125</v>
      </c>
      <c r="D214" s="98" t="s">
        <v>66</v>
      </c>
      <c r="E214" s="99">
        <v>45658</v>
      </c>
      <c r="F214" s="89"/>
      <c r="G214" s="90"/>
      <c r="H214" s="100">
        <f t="shared" si="12"/>
        <v>0</v>
      </c>
      <c r="I214" s="92"/>
      <c r="J214" s="101"/>
      <c r="K214" s="94"/>
      <c r="L214" s="102" t="str">
        <f t="shared" si="13"/>
        <v/>
      </c>
      <c r="O214" s="96">
        <f t="shared" si="14"/>
        <v>0</v>
      </c>
      <c r="AD214">
        <f t="shared" si="15"/>
        <v>45658</v>
      </c>
    </row>
    <row r="215" spans="1:30" x14ac:dyDescent="0.2">
      <c r="A215" s="97" t="s">
        <v>429</v>
      </c>
      <c r="B215" s="98" t="s">
        <v>124</v>
      </c>
      <c r="C215" s="98" t="s">
        <v>125</v>
      </c>
      <c r="D215" s="98" t="s">
        <v>66</v>
      </c>
      <c r="E215" s="99">
        <v>45689</v>
      </c>
      <c r="F215" s="89"/>
      <c r="G215" s="90"/>
      <c r="H215" s="100">
        <f t="shared" si="12"/>
        <v>0</v>
      </c>
      <c r="I215" s="92"/>
      <c r="J215" s="101"/>
      <c r="K215" s="94"/>
      <c r="L215" s="102" t="str">
        <f t="shared" si="13"/>
        <v/>
      </c>
      <c r="O215" s="96">
        <f t="shared" si="14"/>
        <v>0</v>
      </c>
      <c r="AD215">
        <f t="shared" si="15"/>
        <v>45689</v>
      </c>
    </row>
    <row r="216" spans="1:30" x14ac:dyDescent="0.2">
      <c r="A216" s="97" t="s">
        <v>430</v>
      </c>
      <c r="B216" s="98" t="s">
        <v>124</v>
      </c>
      <c r="C216" s="98" t="s">
        <v>125</v>
      </c>
      <c r="D216" s="98" t="s">
        <v>66</v>
      </c>
      <c r="E216" s="99">
        <v>45717</v>
      </c>
      <c r="F216" s="89"/>
      <c r="G216" s="90"/>
      <c r="H216" s="100">
        <f t="shared" si="12"/>
        <v>0</v>
      </c>
      <c r="I216" s="92"/>
      <c r="J216" s="101"/>
      <c r="K216" s="94"/>
      <c r="L216" s="102" t="str">
        <f t="shared" si="13"/>
        <v/>
      </c>
      <c r="O216" s="96">
        <f t="shared" si="14"/>
        <v>0</v>
      </c>
      <c r="AD216">
        <f t="shared" si="15"/>
        <v>45717</v>
      </c>
    </row>
    <row r="217" spans="1:30" x14ac:dyDescent="0.2">
      <c r="A217" s="97" t="s">
        <v>431</v>
      </c>
      <c r="B217" s="98" t="s">
        <v>124</v>
      </c>
      <c r="C217" s="98" t="s">
        <v>125</v>
      </c>
      <c r="D217" s="98" t="s">
        <v>66</v>
      </c>
      <c r="E217" s="99">
        <v>45748</v>
      </c>
      <c r="F217" s="89"/>
      <c r="G217" s="90"/>
      <c r="H217" s="100">
        <f t="shared" si="12"/>
        <v>0</v>
      </c>
      <c r="I217" s="92"/>
      <c r="J217" s="101"/>
      <c r="K217" s="94"/>
      <c r="L217" s="102" t="str">
        <f t="shared" si="13"/>
        <v/>
      </c>
      <c r="O217" s="96">
        <f t="shared" si="14"/>
        <v>0</v>
      </c>
      <c r="AD217">
        <f t="shared" si="15"/>
        <v>45748</v>
      </c>
    </row>
    <row r="218" spans="1:30" x14ac:dyDescent="0.2">
      <c r="A218" s="97" t="s">
        <v>432</v>
      </c>
      <c r="B218" s="98" t="s">
        <v>124</v>
      </c>
      <c r="C218" s="98" t="s">
        <v>125</v>
      </c>
      <c r="D218" s="98" t="s">
        <v>66</v>
      </c>
      <c r="E218" s="99">
        <v>45778</v>
      </c>
      <c r="F218" s="89"/>
      <c r="G218" s="90"/>
      <c r="H218" s="100">
        <f t="shared" si="12"/>
        <v>0</v>
      </c>
      <c r="I218" s="92"/>
      <c r="J218" s="101"/>
      <c r="K218" s="94"/>
      <c r="L218" s="102" t="str">
        <f t="shared" si="13"/>
        <v/>
      </c>
      <c r="O218" s="96">
        <f t="shared" si="14"/>
        <v>0</v>
      </c>
      <c r="AD218">
        <f t="shared" si="15"/>
        <v>45778</v>
      </c>
    </row>
    <row r="219" spans="1:30" x14ac:dyDescent="0.2">
      <c r="A219" s="97" t="s">
        <v>433</v>
      </c>
      <c r="B219" s="98" t="s">
        <v>124</v>
      </c>
      <c r="C219" s="98" t="s">
        <v>125</v>
      </c>
      <c r="D219" s="98" t="s">
        <v>66</v>
      </c>
      <c r="E219" s="99">
        <v>45809</v>
      </c>
      <c r="F219" s="89"/>
      <c r="G219" s="90"/>
      <c r="H219" s="100">
        <f t="shared" si="12"/>
        <v>0</v>
      </c>
      <c r="I219" s="92"/>
      <c r="J219" s="101"/>
      <c r="K219" s="94"/>
      <c r="L219" s="102" t="str">
        <f t="shared" si="13"/>
        <v/>
      </c>
      <c r="O219" s="96">
        <f t="shared" si="14"/>
        <v>0</v>
      </c>
      <c r="AD219">
        <f t="shared" si="15"/>
        <v>45809</v>
      </c>
    </row>
    <row r="220" spans="1:30" x14ac:dyDescent="0.2">
      <c r="A220" s="97" t="s">
        <v>434</v>
      </c>
      <c r="B220" s="98" t="s">
        <v>124</v>
      </c>
      <c r="C220" s="98" t="s">
        <v>125</v>
      </c>
      <c r="D220" s="98" t="s">
        <v>66</v>
      </c>
      <c r="E220" s="99">
        <v>45839</v>
      </c>
      <c r="F220" s="89"/>
      <c r="G220" s="90"/>
      <c r="H220" s="100">
        <f t="shared" si="12"/>
        <v>0</v>
      </c>
      <c r="I220" s="92"/>
      <c r="J220" s="101"/>
      <c r="K220" s="94"/>
      <c r="L220" s="102" t="str">
        <f t="shared" si="13"/>
        <v/>
      </c>
      <c r="O220" s="96">
        <f t="shared" si="14"/>
        <v>0</v>
      </c>
      <c r="AD220">
        <f t="shared" si="15"/>
        <v>45839</v>
      </c>
    </row>
    <row r="221" spans="1:30" x14ac:dyDescent="0.2">
      <c r="A221" s="97" t="s">
        <v>435</v>
      </c>
      <c r="B221" s="98" t="s">
        <v>124</v>
      </c>
      <c r="C221" s="98" t="s">
        <v>125</v>
      </c>
      <c r="D221" s="98" t="s">
        <v>66</v>
      </c>
      <c r="E221" s="99">
        <v>45870</v>
      </c>
      <c r="F221" s="89"/>
      <c r="G221" s="90"/>
      <c r="H221" s="100">
        <f t="shared" si="12"/>
        <v>0</v>
      </c>
      <c r="I221" s="92"/>
      <c r="J221" s="101"/>
      <c r="K221" s="94"/>
      <c r="L221" s="102" t="str">
        <f t="shared" si="13"/>
        <v/>
      </c>
      <c r="O221" s="96">
        <f t="shared" si="14"/>
        <v>0</v>
      </c>
      <c r="AD221">
        <f t="shared" si="15"/>
        <v>45870</v>
      </c>
    </row>
    <row r="222" spans="1:30" x14ac:dyDescent="0.2">
      <c r="A222" s="97" t="s">
        <v>436</v>
      </c>
      <c r="B222" s="98" t="s">
        <v>124</v>
      </c>
      <c r="C222" s="98" t="s">
        <v>125</v>
      </c>
      <c r="D222" s="98" t="s">
        <v>66</v>
      </c>
      <c r="E222" s="99">
        <v>45901</v>
      </c>
      <c r="F222" s="89"/>
      <c r="G222" s="90"/>
      <c r="H222" s="100">
        <f t="shared" si="12"/>
        <v>0</v>
      </c>
      <c r="I222" s="92"/>
      <c r="J222" s="101"/>
      <c r="K222" s="94"/>
      <c r="L222" s="102" t="str">
        <f t="shared" si="13"/>
        <v/>
      </c>
      <c r="O222" s="96">
        <f t="shared" si="14"/>
        <v>0</v>
      </c>
      <c r="AD222">
        <f t="shared" si="15"/>
        <v>45901</v>
      </c>
    </row>
    <row r="223" spans="1:30" x14ac:dyDescent="0.2">
      <c r="A223" s="97" t="s">
        <v>437</v>
      </c>
      <c r="B223" s="98" t="s">
        <v>127</v>
      </c>
      <c r="C223" s="98" t="s">
        <v>128</v>
      </c>
      <c r="D223" s="98" t="s">
        <v>66</v>
      </c>
      <c r="E223" s="99">
        <v>45566</v>
      </c>
      <c r="F223" s="89"/>
      <c r="G223" s="90"/>
      <c r="H223" s="100">
        <f t="shared" si="12"/>
        <v>0</v>
      </c>
      <c r="I223" s="92"/>
      <c r="J223" s="101"/>
      <c r="K223" s="94"/>
      <c r="L223" s="102" t="str">
        <f t="shared" si="13"/>
        <v/>
      </c>
      <c r="O223" s="96">
        <f t="shared" si="14"/>
        <v>0</v>
      </c>
      <c r="AD223">
        <f t="shared" si="15"/>
        <v>45566</v>
      </c>
    </row>
    <row r="224" spans="1:30" x14ac:dyDescent="0.2">
      <c r="A224" s="97" t="s">
        <v>438</v>
      </c>
      <c r="B224" s="98" t="s">
        <v>127</v>
      </c>
      <c r="C224" s="98" t="s">
        <v>128</v>
      </c>
      <c r="D224" s="98" t="s">
        <v>66</v>
      </c>
      <c r="E224" s="99">
        <v>45597</v>
      </c>
      <c r="F224" s="89"/>
      <c r="G224" s="90"/>
      <c r="H224" s="100">
        <f t="shared" si="12"/>
        <v>0</v>
      </c>
      <c r="I224" s="92"/>
      <c r="J224" s="101"/>
      <c r="K224" s="94"/>
      <c r="L224" s="102" t="str">
        <f t="shared" si="13"/>
        <v/>
      </c>
      <c r="O224" s="96">
        <f t="shared" si="14"/>
        <v>0</v>
      </c>
      <c r="AD224">
        <f t="shared" si="15"/>
        <v>45597</v>
      </c>
    </row>
    <row r="225" spans="1:30" x14ac:dyDescent="0.2">
      <c r="A225" s="97" t="s">
        <v>439</v>
      </c>
      <c r="B225" s="98" t="s">
        <v>127</v>
      </c>
      <c r="C225" s="98" t="s">
        <v>128</v>
      </c>
      <c r="D225" s="98" t="s">
        <v>66</v>
      </c>
      <c r="E225" s="99">
        <v>45627</v>
      </c>
      <c r="F225" s="89"/>
      <c r="G225" s="90"/>
      <c r="H225" s="100">
        <f t="shared" si="12"/>
        <v>0</v>
      </c>
      <c r="I225" s="92"/>
      <c r="J225" s="101"/>
      <c r="K225" s="94"/>
      <c r="L225" s="102" t="str">
        <f t="shared" si="13"/>
        <v/>
      </c>
      <c r="O225" s="96">
        <f t="shared" si="14"/>
        <v>0</v>
      </c>
      <c r="AD225">
        <f t="shared" si="15"/>
        <v>45627</v>
      </c>
    </row>
    <row r="226" spans="1:30" x14ac:dyDescent="0.2">
      <c r="A226" s="97" t="s">
        <v>440</v>
      </c>
      <c r="B226" s="98" t="s">
        <v>127</v>
      </c>
      <c r="C226" s="98" t="s">
        <v>128</v>
      </c>
      <c r="D226" s="98" t="s">
        <v>66</v>
      </c>
      <c r="E226" s="99">
        <v>45658</v>
      </c>
      <c r="F226" s="89"/>
      <c r="G226" s="90"/>
      <c r="H226" s="100">
        <f t="shared" si="12"/>
        <v>0</v>
      </c>
      <c r="I226" s="92"/>
      <c r="J226" s="101"/>
      <c r="K226" s="94"/>
      <c r="L226" s="102" t="str">
        <f t="shared" si="13"/>
        <v/>
      </c>
      <c r="O226" s="96">
        <f t="shared" si="14"/>
        <v>0</v>
      </c>
      <c r="AD226">
        <f t="shared" si="15"/>
        <v>45658</v>
      </c>
    </row>
    <row r="227" spans="1:30" x14ac:dyDescent="0.2">
      <c r="A227" s="97" t="s">
        <v>441</v>
      </c>
      <c r="B227" s="98" t="s">
        <v>127</v>
      </c>
      <c r="C227" s="98" t="s">
        <v>128</v>
      </c>
      <c r="D227" s="98" t="s">
        <v>66</v>
      </c>
      <c r="E227" s="99">
        <v>45689</v>
      </c>
      <c r="F227" s="89"/>
      <c r="G227" s="90"/>
      <c r="H227" s="100">
        <f t="shared" si="12"/>
        <v>0</v>
      </c>
      <c r="I227" s="92"/>
      <c r="J227" s="101"/>
      <c r="K227" s="94"/>
      <c r="L227" s="102" t="str">
        <f t="shared" si="13"/>
        <v/>
      </c>
      <c r="O227" s="96">
        <f t="shared" si="14"/>
        <v>0</v>
      </c>
      <c r="AD227">
        <f t="shared" si="15"/>
        <v>45689</v>
      </c>
    </row>
    <row r="228" spans="1:30" x14ac:dyDescent="0.2">
      <c r="A228" s="97" t="s">
        <v>442</v>
      </c>
      <c r="B228" s="98" t="s">
        <v>127</v>
      </c>
      <c r="C228" s="98" t="s">
        <v>128</v>
      </c>
      <c r="D228" s="98" t="s">
        <v>66</v>
      </c>
      <c r="E228" s="99">
        <v>45717</v>
      </c>
      <c r="F228" s="89"/>
      <c r="G228" s="90"/>
      <c r="H228" s="100">
        <f t="shared" si="12"/>
        <v>0</v>
      </c>
      <c r="I228" s="92"/>
      <c r="J228" s="101"/>
      <c r="K228" s="94"/>
      <c r="L228" s="102" t="str">
        <f t="shared" si="13"/>
        <v/>
      </c>
      <c r="O228" s="96">
        <f t="shared" si="14"/>
        <v>0</v>
      </c>
      <c r="AD228">
        <f t="shared" si="15"/>
        <v>45717</v>
      </c>
    </row>
    <row r="229" spans="1:30" x14ac:dyDescent="0.2">
      <c r="A229" s="97" t="s">
        <v>443</v>
      </c>
      <c r="B229" s="98" t="s">
        <v>127</v>
      </c>
      <c r="C229" s="98" t="s">
        <v>128</v>
      </c>
      <c r="D229" s="98" t="s">
        <v>66</v>
      </c>
      <c r="E229" s="99">
        <v>45748</v>
      </c>
      <c r="F229" s="89"/>
      <c r="G229" s="90"/>
      <c r="H229" s="100">
        <f t="shared" si="12"/>
        <v>0</v>
      </c>
      <c r="I229" s="92"/>
      <c r="J229" s="101"/>
      <c r="K229" s="94"/>
      <c r="L229" s="102" t="str">
        <f t="shared" si="13"/>
        <v/>
      </c>
      <c r="O229" s="96">
        <f t="shared" si="14"/>
        <v>0</v>
      </c>
      <c r="AD229">
        <f t="shared" si="15"/>
        <v>45748</v>
      </c>
    </row>
    <row r="230" spans="1:30" x14ac:dyDescent="0.2">
      <c r="A230" s="97" t="s">
        <v>444</v>
      </c>
      <c r="B230" s="98" t="s">
        <v>127</v>
      </c>
      <c r="C230" s="98" t="s">
        <v>128</v>
      </c>
      <c r="D230" s="98" t="s">
        <v>66</v>
      </c>
      <c r="E230" s="99">
        <v>45778</v>
      </c>
      <c r="F230" s="89"/>
      <c r="G230" s="90"/>
      <c r="H230" s="100">
        <f t="shared" si="12"/>
        <v>0</v>
      </c>
      <c r="I230" s="92"/>
      <c r="J230" s="101"/>
      <c r="K230" s="94"/>
      <c r="L230" s="102" t="str">
        <f t="shared" si="13"/>
        <v/>
      </c>
      <c r="O230" s="96">
        <f t="shared" si="14"/>
        <v>0</v>
      </c>
      <c r="AD230">
        <f t="shared" si="15"/>
        <v>45778</v>
      </c>
    </row>
    <row r="231" spans="1:30" x14ac:dyDescent="0.2">
      <c r="A231" s="97" t="s">
        <v>445</v>
      </c>
      <c r="B231" s="98" t="s">
        <v>127</v>
      </c>
      <c r="C231" s="98" t="s">
        <v>128</v>
      </c>
      <c r="D231" s="98" t="s">
        <v>66</v>
      </c>
      <c r="E231" s="99">
        <v>45809</v>
      </c>
      <c r="F231" s="89"/>
      <c r="G231" s="90"/>
      <c r="H231" s="100">
        <f t="shared" si="12"/>
        <v>0</v>
      </c>
      <c r="I231" s="92"/>
      <c r="J231" s="101"/>
      <c r="K231" s="94"/>
      <c r="L231" s="102" t="str">
        <f t="shared" si="13"/>
        <v/>
      </c>
      <c r="O231" s="96">
        <f t="shared" si="14"/>
        <v>0</v>
      </c>
      <c r="AD231">
        <f t="shared" si="15"/>
        <v>45809</v>
      </c>
    </row>
    <row r="232" spans="1:30" x14ac:dyDescent="0.2">
      <c r="A232" s="97" t="s">
        <v>446</v>
      </c>
      <c r="B232" s="98" t="s">
        <v>127</v>
      </c>
      <c r="C232" s="98" t="s">
        <v>128</v>
      </c>
      <c r="D232" s="98" t="s">
        <v>66</v>
      </c>
      <c r="E232" s="99">
        <v>45839</v>
      </c>
      <c r="F232" s="89"/>
      <c r="G232" s="90"/>
      <c r="H232" s="100">
        <f t="shared" si="12"/>
        <v>0</v>
      </c>
      <c r="I232" s="92"/>
      <c r="J232" s="101"/>
      <c r="K232" s="94"/>
      <c r="L232" s="102" t="str">
        <f t="shared" si="13"/>
        <v/>
      </c>
      <c r="O232" s="96">
        <f t="shared" si="14"/>
        <v>0</v>
      </c>
      <c r="AD232">
        <f t="shared" si="15"/>
        <v>45839</v>
      </c>
    </row>
    <row r="233" spans="1:30" x14ac:dyDescent="0.2">
      <c r="A233" s="97" t="s">
        <v>447</v>
      </c>
      <c r="B233" s="98" t="s">
        <v>127</v>
      </c>
      <c r="C233" s="98" t="s">
        <v>128</v>
      </c>
      <c r="D233" s="98" t="s">
        <v>66</v>
      </c>
      <c r="E233" s="99">
        <v>45870</v>
      </c>
      <c r="F233" s="89"/>
      <c r="G233" s="90"/>
      <c r="H233" s="100">
        <f t="shared" si="12"/>
        <v>0</v>
      </c>
      <c r="I233" s="92"/>
      <c r="J233" s="101"/>
      <c r="K233" s="94"/>
      <c r="L233" s="102" t="str">
        <f t="shared" si="13"/>
        <v/>
      </c>
      <c r="O233" s="96">
        <f t="shared" si="14"/>
        <v>0</v>
      </c>
      <c r="AD233">
        <f t="shared" si="15"/>
        <v>45870</v>
      </c>
    </row>
    <row r="234" spans="1:30" x14ac:dyDescent="0.2">
      <c r="A234" s="97" t="s">
        <v>448</v>
      </c>
      <c r="B234" s="98" t="s">
        <v>127</v>
      </c>
      <c r="C234" s="98" t="s">
        <v>128</v>
      </c>
      <c r="D234" s="98" t="s">
        <v>66</v>
      </c>
      <c r="E234" s="99">
        <v>45901</v>
      </c>
      <c r="F234" s="89"/>
      <c r="G234" s="90"/>
      <c r="H234" s="100">
        <f t="shared" si="12"/>
        <v>0</v>
      </c>
      <c r="I234" s="92"/>
      <c r="J234" s="101"/>
      <c r="K234" s="94"/>
      <c r="L234" s="102" t="str">
        <f t="shared" si="13"/>
        <v/>
      </c>
      <c r="O234" s="96">
        <f t="shared" si="14"/>
        <v>0</v>
      </c>
      <c r="AD234">
        <f t="shared" si="15"/>
        <v>45901</v>
      </c>
    </row>
    <row r="235" spans="1:30" x14ac:dyDescent="0.2">
      <c r="A235" s="97" t="s">
        <v>449</v>
      </c>
      <c r="B235" s="98" t="s">
        <v>130</v>
      </c>
      <c r="C235" s="98" t="s">
        <v>131</v>
      </c>
      <c r="D235" s="98" t="s">
        <v>66</v>
      </c>
      <c r="E235" s="99">
        <v>45566</v>
      </c>
      <c r="F235" s="89"/>
      <c r="G235" s="90"/>
      <c r="H235" s="100">
        <f t="shared" si="12"/>
        <v>0</v>
      </c>
      <c r="I235" s="92"/>
      <c r="J235" s="101"/>
      <c r="K235" s="94"/>
      <c r="L235" s="102" t="str">
        <f t="shared" si="13"/>
        <v/>
      </c>
      <c r="O235" s="96">
        <f t="shared" si="14"/>
        <v>0</v>
      </c>
      <c r="AD235">
        <f t="shared" si="15"/>
        <v>45566</v>
      </c>
    </row>
    <row r="236" spans="1:30" x14ac:dyDescent="0.2">
      <c r="A236" s="97" t="s">
        <v>450</v>
      </c>
      <c r="B236" s="98" t="s">
        <v>130</v>
      </c>
      <c r="C236" s="98" t="s">
        <v>131</v>
      </c>
      <c r="D236" s="98" t="s">
        <v>66</v>
      </c>
      <c r="E236" s="99">
        <v>45597</v>
      </c>
      <c r="F236" s="89"/>
      <c r="G236" s="90"/>
      <c r="H236" s="100">
        <f t="shared" si="12"/>
        <v>0</v>
      </c>
      <c r="I236" s="92"/>
      <c r="J236" s="101"/>
      <c r="K236" s="94"/>
      <c r="L236" s="102" t="str">
        <f t="shared" si="13"/>
        <v/>
      </c>
      <c r="O236" s="96">
        <f t="shared" si="14"/>
        <v>0</v>
      </c>
      <c r="AD236">
        <f t="shared" si="15"/>
        <v>45597</v>
      </c>
    </row>
    <row r="237" spans="1:30" x14ac:dyDescent="0.2">
      <c r="A237" s="97" t="s">
        <v>451</v>
      </c>
      <c r="B237" s="98" t="s">
        <v>130</v>
      </c>
      <c r="C237" s="98" t="s">
        <v>131</v>
      </c>
      <c r="D237" s="98" t="s">
        <v>66</v>
      </c>
      <c r="E237" s="99">
        <v>45627</v>
      </c>
      <c r="F237" s="89"/>
      <c r="G237" s="90"/>
      <c r="H237" s="100">
        <f t="shared" si="12"/>
        <v>0</v>
      </c>
      <c r="I237" s="92"/>
      <c r="J237" s="101"/>
      <c r="K237" s="94"/>
      <c r="L237" s="102" t="str">
        <f t="shared" si="13"/>
        <v/>
      </c>
      <c r="O237" s="96">
        <f t="shared" si="14"/>
        <v>0</v>
      </c>
      <c r="AD237">
        <f t="shared" si="15"/>
        <v>45627</v>
      </c>
    </row>
    <row r="238" spans="1:30" x14ac:dyDescent="0.2">
      <c r="A238" s="97" t="s">
        <v>452</v>
      </c>
      <c r="B238" s="98" t="s">
        <v>130</v>
      </c>
      <c r="C238" s="98" t="s">
        <v>131</v>
      </c>
      <c r="D238" s="98" t="s">
        <v>66</v>
      </c>
      <c r="E238" s="99">
        <v>45658</v>
      </c>
      <c r="F238" s="89"/>
      <c r="G238" s="90"/>
      <c r="H238" s="100">
        <f t="shared" si="12"/>
        <v>0</v>
      </c>
      <c r="I238" s="92"/>
      <c r="J238" s="101"/>
      <c r="K238" s="94"/>
      <c r="L238" s="102" t="str">
        <f t="shared" si="13"/>
        <v/>
      </c>
      <c r="O238" s="96">
        <f t="shared" si="14"/>
        <v>0</v>
      </c>
      <c r="AD238">
        <f t="shared" si="15"/>
        <v>45658</v>
      </c>
    </row>
    <row r="239" spans="1:30" x14ac:dyDescent="0.2">
      <c r="A239" s="97" t="s">
        <v>453</v>
      </c>
      <c r="B239" s="98" t="s">
        <v>130</v>
      </c>
      <c r="C239" s="98" t="s">
        <v>131</v>
      </c>
      <c r="D239" s="98" t="s">
        <v>66</v>
      </c>
      <c r="E239" s="99">
        <v>45689</v>
      </c>
      <c r="F239" s="89"/>
      <c r="G239" s="90"/>
      <c r="H239" s="100">
        <f t="shared" si="12"/>
        <v>0</v>
      </c>
      <c r="I239" s="92"/>
      <c r="J239" s="101"/>
      <c r="K239" s="94"/>
      <c r="L239" s="102" t="str">
        <f t="shared" si="13"/>
        <v/>
      </c>
      <c r="O239" s="96">
        <f t="shared" si="14"/>
        <v>0</v>
      </c>
      <c r="AD239">
        <f t="shared" si="15"/>
        <v>45689</v>
      </c>
    </row>
    <row r="240" spans="1:30" x14ac:dyDescent="0.2">
      <c r="A240" s="97" t="s">
        <v>454</v>
      </c>
      <c r="B240" s="98" t="s">
        <v>130</v>
      </c>
      <c r="C240" s="98" t="s">
        <v>131</v>
      </c>
      <c r="D240" s="98" t="s">
        <v>66</v>
      </c>
      <c r="E240" s="99">
        <v>45717</v>
      </c>
      <c r="F240" s="89"/>
      <c r="G240" s="90"/>
      <c r="H240" s="100">
        <f t="shared" si="12"/>
        <v>0</v>
      </c>
      <c r="I240" s="92"/>
      <c r="J240" s="101"/>
      <c r="K240" s="94"/>
      <c r="L240" s="102" t="str">
        <f t="shared" si="13"/>
        <v/>
      </c>
      <c r="O240" s="96">
        <f t="shared" si="14"/>
        <v>0</v>
      </c>
      <c r="AD240">
        <f t="shared" si="15"/>
        <v>45717</v>
      </c>
    </row>
    <row r="241" spans="1:30" x14ac:dyDescent="0.2">
      <c r="A241" s="97" t="s">
        <v>455</v>
      </c>
      <c r="B241" s="98" t="s">
        <v>130</v>
      </c>
      <c r="C241" s="98" t="s">
        <v>131</v>
      </c>
      <c r="D241" s="98" t="s">
        <v>66</v>
      </c>
      <c r="E241" s="99">
        <v>45748</v>
      </c>
      <c r="F241" s="89"/>
      <c r="G241" s="90"/>
      <c r="H241" s="100">
        <f t="shared" si="12"/>
        <v>0</v>
      </c>
      <c r="I241" s="92"/>
      <c r="J241" s="101"/>
      <c r="K241" s="94"/>
      <c r="L241" s="102" t="str">
        <f t="shared" si="13"/>
        <v/>
      </c>
      <c r="O241" s="96">
        <f t="shared" si="14"/>
        <v>0</v>
      </c>
      <c r="AD241">
        <f t="shared" si="15"/>
        <v>45748</v>
      </c>
    </row>
    <row r="242" spans="1:30" x14ac:dyDescent="0.2">
      <c r="A242" s="97" t="s">
        <v>456</v>
      </c>
      <c r="B242" s="98" t="s">
        <v>130</v>
      </c>
      <c r="C242" s="98" t="s">
        <v>131</v>
      </c>
      <c r="D242" s="98" t="s">
        <v>66</v>
      </c>
      <c r="E242" s="99">
        <v>45778</v>
      </c>
      <c r="F242" s="89"/>
      <c r="G242" s="90"/>
      <c r="H242" s="100">
        <f t="shared" si="12"/>
        <v>0</v>
      </c>
      <c r="I242" s="92"/>
      <c r="J242" s="101"/>
      <c r="K242" s="94"/>
      <c r="L242" s="102" t="str">
        <f t="shared" si="13"/>
        <v/>
      </c>
      <c r="O242" s="96">
        <f t="shared" si="14"/>
        <v>0</v>
      </c>
      <c r="AD242">
        <f t="shared" si="15"/>
        <v>45778</v>
      </c>
    </row>
    <row r="243" spans="1:30" x14ac:dyDescent="0.2">
      <c r="A243" s="97" t="s">
        <v>457</v>
      </c>
      <c r="B243" s="98" t="s">
        <v>130</v>
      </c>
      <c r="C243" s="98" t="s">
        <v>131</v>
      </c>
      <c r="D243" s="98" t="s">
        <v>66</v>
      </c>
      <c r="E243" s="99">
        <v>45809</v>
      </c>
      <c r="F243" s="89"/>
      <c r="G243" s="90"/>
      <c r="H243" s="100">
        <f t="shared" si="12"/>
        <v>0</v>
      </c>
      <c r="I243" s="92"/>
      <c r="J243" s="101"/>
      <c r="K243" s="94"/>
      <c r="L243" s="102" t="str">
        <f t="shared" si="13"/>
        <v/>
      </c>
      <c r="O243" s="96">
        <f t="shared" si="14"/>
        <v>0</v>
      </c>
      <c r="AD243">
        <f t="shared" si="15"/>
        <v>45809</v>
      </c>
    </row>
    <row r="244" spans="1:30" x14ac:dyDescent="0.2">
      <c r="A244" s="97" t="s">
        <v>458</v>
      </c>
      <c r="B244" s="98" t="s">
        <v>130</v>
      </c>
      <c r="C244" s="98" t="s">
        <v>131</v>
      </c>
      <c r="D244" s="98" t="s">
        <v>66</v>
      </c>
      <c r="E244" s="99">
        <v>45839</v>
      </c>
      <c r="F244" s="89"/>
      <c r="G244" s="90"/>
      <c r="H244" s="100">
        <f t="shared" si="12"/>
        <v>0</v>
      </c>
      <c r="I244" s="92"/>
      <c r="J244" s="101"/>
      <c r="K244" s="94"/>
      <c r="L244" s="102" t="str">
        <f t="shared" si="13"/>
        <v/>
      </c>
      <c r="O244" s="96">
        <f t="shared" si="14"/>
        <v>0</v>
      </c>
      <c r="AD244">
        <f t="shared" si="15"/>
        <v>45839</v>
      </c>
    </row>
    <row r="245" spans="1:30" x14ac:dyDescent="0.2">
      <c r="A245" s="97" t="s">
        <v>459</v>
      </c>
      <c r="B245" s="98" t="s">
        <v>130</v>
      </c>
      <c r="C245" s="98" t="s">
        <v>131</v>
      </c>
      <c r="D245" s="98" t="s">
        <v>66</v>
      </c>
      <c r="E245" s="99">
        <v>45870</v>
      </c>
      <c r="F245" s="89"/>
      <c r="G245" s="90"/>
      <c r="H245" s="100">
        <f t="shared" si="12"/>
        <v>0</v>
      </c>
      <c r="I245" s="92"/>
      <c r="J245" s="101"/>
      <c r="K245" s="94"/>
      <c r="L245" s="102" t="str">
        <f t="shared" si="13"/>
        <v/>
      </c>
      <c r="O245" s="96">
        <f t="shared" si="14"/>
        <v>0</v>
      </c>
      <c r="AD245">
        <f t="shared" si="15"/>
        <v>45870</v>
      </c>
    </row>
    <row r="246" spans="1:30" x14ac:dyDescent="0.2">
      <c r="A246" s="97" t="s">
        <v>460</v>
      </c>
      <c r="B246" s="98" t="s">
        <v>130</v>
      </c>
      <c r="C246" s="98" t="s">
        <v>131</v>
      </c>
      <c r="D246" s="98" t="s">
        <v>66</v>
      </c>
      <c r="E246" s="99">
        <v>45901</v>
      </c>
      <c r="F246" s="89"/>
      <c r="G246" s="90"/>
      <c r="H246" s="100">
        <f t="shared" si="12"/>
        <v>0</v>
      </c>
      <c r="I246" s="92"/>
      <c r="J246" s="101"/>
      <c r="K246" s="94"/>
      <c r="L246" s="102" t="str">
        <f t="shared" si="13"/>
        <v/>
      </c>
      <c r="O246" s="96">
        <f t="shared" si="14"/>
        <v>0</v>
      </c>
      <c r="AD246">
        <f t="shared" si="15"/>
        <v>45901</v>
      </c>
    </row>
    <row r="247" spans="1:30" x14ac:dyDescent="0.2">
      <c r="A247" s="97" t="s">
        <v>461</v>
      </c>
      <c r="B247" s="98" t="s">
        <v>133</v>
      </c>
      <c r="C247" s="98" t="s">
        <v>134</v>
      </c>
      <c r="D247" s="98" t="s">
        <v>66</v>
      </c>
      <c r="E247" s="99">
        <v>45566</v>
      </c>
      <c r="F247" s="89"/>
      <c r="G247" s="90"/>
      <c r="H247" s="100">
        <f t="shared" si="12"/>
        <v>0</v>
      </c>
      <c r="I247" s="92"/>
      <c r="J247" s="101"/>
      <c r="K247" s="94"/>
      <c r="L247" s="102" t="str">
        <f t="shared" si="13"/>
        <v/>
      </c>
      <c r="O247" s="96">
        <f t="shared" si="14"/>
        <v>0</v>
      </c>
      <c r="AD247">
        <f t="shared" si="15"/>
        <v>45566</v>
      </c>
    </row>
    <row r="248" spans="1:30" x14ac:dyDescent="0.2">
      <c r="A248" s="97" t="s">
        <v>462</v>
      </c>
      <c r="B248" s="98" t="s">
        <v>133</v>
      </c>
      <c r="C248" s="98" t="s">
        <v>134</v>
      </c>
      <c r="D248" s="98" t="s">
        <v>66</v>
      </c>
      <c r="E248" s="99">
        <v>45597</v>
      </c>
      <c r="F248" s="89"/>
      <c r="G248" s="90"/>
      <c r="H248" s="100">
        <f t="shared" si="12"/>
        <v>0</v>
      </c>
      <c r="I248" s="92"/>
      <c r="J248" s="101"/>
      <c r="K248" s="94"/>
      <c r="L248" s="102" t="str">
        <f t="shared" si="13"/>
        <v/>
      </c>
      <c r="O248" s="96">
        <f t="shared" si="14"/>
        <v>0</v>
      </c>
      <c r="AD248">
        <f t="shared" si="15"/>
        <v>45597</v>
      </c>
    </row>
    <row r="249" spans="1:30" x14ac:dyDescent="0.2">
      <c r="A249" s="97" t="s">
        <v>463</v>
      </c>
      <c r="B249" s="98" t="s">
        <v>133</v>
      </c>
      <c r="C249" s="98" t="s">
        <v>134</v>
      </c>
      <c r="D249" s="98" t="s">
        <v>66</v>
      </c>
      <c r="E249" s="99">
        <v>45627</v>
      </c>
      <c r="F249" s="89"/>
      <c r="G249" s="90"/>
      <c r="H249" s="100">
        <f t="shared" si="12"/>
        <v>0</v>
      </c>
      <c r="I249" s="92"/>
      <c r="J249" s="101"/>
      <c r="K249" s="94"/>
      <c r="L249" s="102" t="str">
        <f t="shared" si="13"/>
        <v/>
      </c>
      <c r="O249" s="96">
        <f t="shared" si="14"/>
        <v>0</v>
      </c>
      <c r="AD249">
        <f t="shared" si="15"/>
        <v>45627</v>
      </c>
    </row>
    <row r="250" spans="1:30" x14ac:dyDescent="0.2">
      <c r="A250" s="97" t="s">
        <v>464</v>
      </c>
      <c r="B250" s="98" t="s">
        <v>133</v>
      </c>
      <c r="C250" s="98" t="s">
        <v>134</v>
      </c>
      <c r="D250" s="98" t="s">
        <v>66</v>
      </c>
      <c r="E250" s="99">
        <v>45658</v>
      </c>
      <c r="F250" s="89"/>
      <c r="G250" s="90"/>
      <c r="H250" s="100">
        <f t="shared" si="12"/>
        <v>0</v>
      </c>
      <c r="I250" s="92"/>
      <c r="J250" s="101"/>
      <c r="K250" s="94"/>
      <c r="L250" s="102" t="str">
        <f t="shared" si="13"/>
        <v/>
      </c>
      <c r="O250" s="96">
        <f t="shared" si="14"/>
        <v>0</v>
      </c>
      <c r="AD250">
        <f t="shared" si="15"/>
        <v>45658</v>
      </c>
    </row>
    <row r="251" spans="1:30" x14ac:dyDescent="0.2">
      <c r="A251" s="97" t="s">
        <v>465</v>
      </c>
      <c r="B251" s="98" t="s">
        <v>133</v>
      </c>
      <c r="C251" s="98" t="s">
        <v>134</v>
      </c>
      <c r="D251" s="98" t="s">
        <v>66</v>
      </c>
      <c r="E251" s="99">
        <v>45689</v>
      </c>
      <c r="F251" s="89"/>
      <c r="G251" s="90"/>
      <c r="H251" s="100">
        <f t="shared" si="12"/>
        <v>0</v>
      </c>
      <c r="I251" s="92"/>
      <c r="J251" s="101"/>
      <c r="K251" s="94"/>
      <c r="L251" s="102" t="str">
        <f t="shared" si="13"/>
        <v/>
      </c>
      <c r="O251" s="96">
        <f t="shared" si="14"/>
        <v>0</v>
      </c>
      <c r="AD251">
        <f t="shared" si="15"/>
        <v>45689</v>
      </c>
    </row>
    <row r="252" spans="1:30" x14ac:dyDescent="0.2">
      <c r="A252" s="97" t="s">
        <v>466</v>
      </c>
      <c r="B252" s="98" t="s">
        <v>133</v>
      </c>
      <c r="C252" s="98" t="s">
        <v>134</v>
      </c>
      <c r="D252" s="98" t="s">
        <v>66</v>
      </c>
      <c r="E252" s="99">
        <v>45717</v>
      </c>
      <c r="F252" s="89"/>
      <c r="G252" s="90"/>
      <c r="H252" s="100">
        <f t="shared" si="12"/>
        <v>0</v>
      </c>
      <c r="I252" s="92"/>
      <c r="J252" s="101"/>
      <c r="K252" s="94"/>
      <c r="L252" s="102" t="str">
        <f t="shared" si="13"/>
        <v/>
      </c>
      <c r="O252" s="96">
        <f t="shared" si="14"/>
        <v>0</v>
      </c>
      <c r="AD252">
        <f t="shared" si="15"/>
        <v>45717</v>
      </c>
    </row>
    <row r="253" spans="1:30" x14ac:dyDescent="0.2">
      <c r="A253" s="97" t="s">
        <v>467</v>
      </c>
      <c r="B253" s="98" t="s">
        <v>133</v>
      </c>
      <c r="C253" s="98" t="s">
        <v>134</v>
      </c>
      <c r="D253" s="98" t="s">
        <v>66</v>
      </c>
      <c r="E253" s="99">
        <v>45748</v>
      </c>
      <c r="F253" s="89"/>
      <c r="G253" s="90"/>
      <c r="H253" s="100">
        <f t="shared" si="12"/>
        <v>0</v>
      </c>
      <c r="I253" s="92"/>
      <c r="J253" s="101"/>
      <c r="K253" s="94"/>
      <c r="L253" s="102" t="str">
        <f t="shared" si="13"/>
        <v/>
      </c>
      <c r="O253" s="96">
        <f t="shared" si="14"/>
        <v>0</v>
      </c>
      <c r="AD253">
        <f t="shared" si="15"/>
        <v>45748</v>
      </c>
    </row>
    <row r="254" spans="1:30" x14ac:dyDescent="0.2">
      <c r="A254" s="97" t="s">
        <v>468</v>
      </c>
      <c r="B254" s="98" t="s">
        <v>133</v>
      </c>
      <c r="C254" s="98" t="s">
        <v>134</v>
      </c>
      <c r="D254" s="98" t="s">
        <v>66</v>
      </c>
      <c r="E254" s="99">
        <v>45778</v>
      </c>
      <c r="F254" s="89"/>
      <c r="G254" s="90"/>
      <c r="H254" s="100">
        <f t="shared" si="12"/>
        <v>0</v>
      </c>
      <c r="I254" s="92"/>
      <c r="J254" s="101"/>
      <c r="K254" s="94"/>
      <c r="L254" s="102" t="str">
        <f t="shared" si="13"/>
        <v/>
      </c>
      <c r="O254" s="96">
        <f t="shared" si="14"/>
        <v>0</v>
      </c>
      <c r="AD254">
        <f t="shared" si="15"/>
        <v>45778</v>
      </c>
    </row>
    <row r="255" spans="1:30" x14ac:dyDescent="0.2">
      <c r="A255" s="97" t="s">
        <v>469</v>
      </c>
      <c r="B255" s="98" t="s">
        <v>133</v>
      </c>
      <c r="C255" s="98" t="s">
        <v>134</v>
      </c>
      <c r="D255" s="98" t="s">
        <v>66</v>
      </c>
      <c r="E255" s="99">
        <v>45809</v>
      </c>
      <c r="F255" s="89"/>
      <c r="G255" s="90"/>
      <c r="H255" s="100">
        <f t="shared" si="12"/>
        <v>0</v>
      </c>
      <c r="I255" s="92"/>
      <c r="J255" s="101"/>
      <c r="K255" s="94"/>
      <c r="L255" s="102" t="str">
        <f t="shared" si="13"/>
        <v/>
      </c>
      <c r="O255" s="96">
        <f t="shared" si="14"/>
        <v>0</v>
      </c>
      <c r="AD255">
        <f t="shared" si="15"/>
        <v>45809</v>
      </c>
    </row>
    <row r="256" spans="1:30" x14ac:dyDescent="0.2">
      <c r="A256" s="97" t="s">
        <v>470</v>
      </c>
      <c r="B256" s="98" t="s">
        <v>133</v>
      </c>
      <c r="C256" s="98" t="s">
        <v>134</v>
      </c>
      <c r="D256" s="98" t="s">
        <v>66</v>
      </c>
      <c r="E256" s="99">
        <v>45839</v>
      </c>
      <c r="F256" s="89"/>
      <c r="G256" s="90"/>
      <c r="H256" s="100">
        <f t="shared" si="12"/>
        <v>0</v>
      </c>
      <c r="I256" s="92"/>
      <c r="J256" s="101"/>
      <c r="K256" s="94"/>
      <c r="L256" s="102" t="str">
        <f t="shared" si="13"/>
        <v/>
      </c>
      <c r="O256" s="96">
        <f t="shared" si="14"/>
        <v>0</v>
      </c>
      <c r="AD256">
        <f t="shared" si="15"/>
        <v>45839</v>
      </c>
    </row>
    <row r="257" spans="1:30" x14ac:dyDescent="0.2">
      <c r="A257" s="97" t="s">
        <v>471</v>
      </c>
      <c r="B257" s="98" t="s">
        <v>133</v>
      </c>
      <c r="C257" s="98" t="s">
        <v>134</v>
      </c>
      <c r="D257" s="98" t="s">
        <v>66</v>
      </c>
      <c r="E257" s="99">
        <v>45870</v>
      </c>
      <c r="F257" s="89"/>
      <c r="G257" s="90"/>
      <c r="H257" s="100">
        <f t="shared" si="12"/>
        <v>0</v>
      </c>
      <c r="I257" s="92"/>
      <c r="J257" s="101"/>
      <c r="K257" s="94"/>
      <c r="L257" s="102" t="str">
        <f t="shared" si="13"/>
        <v/>
      </c>
      <c r="O257" s="96">
        <f t="shared" si="14"/>
        <v>0</v>
      </c>
      <c r="AD257">
        <f t="shared" si="15"/>
        <v>45870</v>
      </c>
    </row>
    <row r="258" spans="1:30" x14ac:dyDescent="0.2">
      <c r="A258" s="97" t="s">
        <v>472</v>
      </c>
      <c r="B258" s="98" t="s">
        <v>133</v>
      </c>
      <c r="C258" s="98" t="s">
        <v>134</v>
      </c>
      <c r="D258" s="98" t="s">
        <v>66</v>
      </c>
      <c r="E258" s="99">
        <v>45901</v>
      </c>
      <c r="F258" s="89"/>
      <c r="G258" s="90"/>
      <c r="H258" s="100">
        <f t="shared" si="12"/>
        <v>0</v>
      </c>
      <c r="I258" s="92"/>
      <c r="J258" s="101"/>
      <c r="K258" s="94"/>
      <c r="L258" s="102" t="str">
        <f t="shared" si="13"/>
        <v/>
      </c>
      <c r="O258" s="96">
        <f t="shared" si="14"/>
        <v>0</v>
      </c>
      <c r="AD258">
        <f t="shared" si="15"/>
        <v>45901</v>
      </c>
    </row>
    <row r="259" spans="1:30" x14ac:dyDescent="0.2">
      <c r="A259" s="97" t="s">
        <v>473</v>
      </c>
      <c r="B259" s="98" t="s">
        <v>135</v>
      </c>
      <c r="C259" s="98" t="s">
        <v>136</v>
      </c>
      <c r="D259" s="98" t="s">
        <v>66</v>
      </c>
      <c r="E259" s="99">
        <v>45566</v>
      </c>
      <c r="F259" s="89"/>
      <c r="G259" s="90"/>
      <c r="H259" s="100">
        <f t="shared" si="12"/>
        <v>0</v>
      </c>
      <c r="I259" s="92"/>
      <c r="J259" s="101"/>
      <c r="K259" s="94"/>
      <c r="L259" s="102" t="str">
        <f t="shared" si="13"/>
        <v/>
      </c>
      <c r="O259" s="96">
        <f t="shared" si="14"/>
        <v>0</v>
      </c>
      <c r="AD259">
        <f t="shared" si="15"/>
        <v>45566</v>
      </c>
    </row>
    <row r="260" spans="1:30" x14ac:dyDescent="0.2">
      <c r="A260" s="97" t="s">
        <v>474</v>
      </c>
      <c r="B260" s="98" t="s">
        <v>135</v>
      </c>
      <c r="C260" s="98" t="s">
        <v>136</v>
      </c>
      <c r="D260" s="98" t="s">
        <v>66</v>
      </c>
      <c r="E260" s="99">
        <v>45597</v>
      </c>
      <c r="F260" s="89"/>
      <c r="G260" s="90"/>
      <c r="H260" s="100">
        <f t="shared" si="12"/>
        <v>0</v>
      </c>
      <c r="I260" s="92"/>
      <c r="J260" s="101"/>
      <c r="K260" s="94"/>
      <c r="L260" s="102" t="str">
        <f t="shared" si="13"/>
        <v/>
      </c>
      <c r="O260" s="96">
        <f t="shared" si="14"/>
        <v>0</v>
      </c>
      <c r="AD260">
        <f t="shared" si="15"/>
        <v>45597</v>
      </c>
    </row>
    <row r="261" spans="1:30" x14ac:dyDescent="0.2">
      <c r="A261" s="97" t="s">
        <v>475</v>
      </c>
      <c r="B261" s="98" t="s">
        <v>135</v>
      </c>
      <c r="C261" s="98" t="s">
        <v>136</v>
      </c>
      <c r="D261" s="98" t="s">
        <v>66</v>
      </c>
      <c r="E261" s="99">
        <v>45627</v>
      </c>
      <c r="F261" s="89"/>
      <c r="G261" s="90"/>
      <c r="H261" s="100">
        <f t="shared" si="12"/>
        <v>0</v>
      </c>
      <c r="I261" s="92"/>
      <c r="J261" s="101"/>
      <c r="K261" s="94"/>
      <c r="L261" s="102" t="str">
        <f t="shared" si="13"/>
        <v/>
      </c>
      <c r="O261" s="96">
        <f t="shared" si="14"/>
        <v>0</v>
      </c>
      <c r="AD261">
        <f t="shared" si="15"/>
        <v>45627</v>
      </c>
    </row>
    <row r="262" spans="1:30" x14ac:dyDescent="0.2">
      <c r="A262" s="97" t="s">
        <v>476</v>
      </c>
      <c r="B262" s="98" t="s">
        <v>135</v>
      </c>
      <c r="C262" s="98" t="s">
        <v>136</v>
      </c>
      <c r="D262" s="98" t="s">
        <v>66</v>
      </c>
      <c r="E262" s="99">
        <v>45658</v>
      </c>
      <c r="F262" s="89"/>
      <c r="G262" s="90"/>
      <c r="H262" s="100">
        <f t="shared" si="12"/>
        <v>0</v>
      </c>
      <c r="I262" s="92"/>
      <c r="J262" s="101"/>
      <c r="K262" s="94"/>
      <c r="L262" s="102" t="str">
        <f t="shared" si="13"/>
        <v/>
      </c>
      <c r="O262" s="96">
        <f t="shared" si="14"/>
        <v>0</v>
      </c>
      <c r="AD262">
        <f t="shared" si="15"/>
        <v>45658</v>
      </c>
    </row>
    <row r="263" spans="1:30" x14ac:dyDescent="0.2">
      <c r="A263" s="97" t="s">
        <v>477</v>
      </c>
      <c r="B263" s="98" t="s">
        <v>135</v>
      </c>
      <c r="C263" s="98" t="s">
        <v>136</v>
      </c>
      <c r="D263" s="98" t="s">
        <v>66</v>
      </c>
      <c r="E263" s="99">
        <v>45689</v>
      </c>
      <c r="F263" s="89"/>
      <c r="G263" s="90"/>
      <c r="H263" s="100">
        <f t="shared" si="12"/>
        <v>0</v>
      </c>
      <c r="I263" s="92"/>
      <c r="J263" s="101"/>
      <c r="K263" s="94"/>
      <c r="L263" s="102" t="str">
        <f t="shared" si="13"/>
        <v/>
      </c>
      <c r="O263" s="96">
        <f t="shared" si="14"/>
        <v>0</v>
      </c>
      <c r="AD263">
        <f t="shared" si="15"/>
        <v>45689</v>
      </c>
    </row>
    <row r="264" spans="1:30" x14ac:dyDescent="0.2">
      <c r="A264" s="97" t="s">
        <v>478</v>
      </c>
      <c r="B264" s="98" t="s">
        <v>135</v>
      </c>
      <c r="C264" s="98" t="s">
        <v>136</v>
      </c>
      <c r="D264" s="98" t="s">
        <v>66</v>
      </c>
      <c r="E264" s="99">
        <v>45717</v>
      </c>
      <c r="F264" s="89"/>
      <c r="G264" s="90"/>
      <c r="H264" s="100">
        <f t="shared" ref="H264:H327" si="16">F264+G264</f>
        <v>0</v>
      </c>
      <c r="I264" s="92"/>
      <c r="J264" s="101"/>
      <c r="K264" s="94"/>
      <c r="L264" s="102" t="str">
        <f t="shared" ref="L264:L327" si="17">IF($E$4="", "", K264/($E$4*4.3333))</f>
        <v/>
      </c>
      <c r="O264" s="96">
        <f t="shared" ref="O264:O327" si="18">COUNTIFS(F264:G264,"&lt;&gt;0",F264:G264,"&lt;&gt;")+
COUNTIFS(I264:K264,"&lt;&gt;0",I264:K264,"&lt;&gt;")</f>
        <v>0</v>
      </c>
      <c r="AD264">
        <f t="shared" ref="AD264:AD327" si="19">VALUE(E264)</f>
        <v>45717</v>
      </c>
    </row>
    <row r="265" spans="1:30" x14ac:dyDescent="0.2">
      <c r="A265" s="97" t="s">
        <v>479</v>
      </c>
      <c r="B265" s="98" t="s">
        <v>135</v>
      </c>
      <c r="C265" s="98" t="s">
        <v>136</v>
      </c>
      <c r="D265" s="98" t="s">
        <v>66</v>
      </c>
      <c r="E265" s="99">
        <v>45748</v>
      </c>
      <c r="F265" s="89"/>
      <c r="G265" s="90"/>
      <c r="H265" s="100">
        <f t="shared" si="16"/>
        <v>0</v>
      </c>
      <c r="I265" s="92"/>
      <c r="J265" s="101"/>
      <c r="K265" s="94"/>
      <c r="L265" s="102" t="str">
        <f t="shared" si="17"/>
        <v/>
      </c>
      <c r="O265" s="96">
        <f t="shared" si="18"/>
        <v>0</v>
      </c>
      <c r="AD265">
        <f t="shared" si="19"/>
        <v>45748</v>
      </c>
    </row>
    <row r="266" spans="1:30" x14ac:dyDescent="0.2">
      <c r="A266" s="97" t="s">
        <v>480</v>
      </c>
      <c r="B266" s="98" t="s">
        <v>135</v>
      </c>
      <c r="C266" s="98" t="s">
        <v>136</v>
      </c>
      <c r="D266" s="98" t="s">
        <v>66</v>
      </c>
      <c r="E266" s="99">
        <v>45778</v>
      </c>
      <c r="F266" s="89"/>
      <c r="G266" s="90"/>
      <c r="H266" s="100">
        <f t="shared" si="16"/>
        <v>0</v>
      </c>
      <c r="I266" s="92"/>
      <c r="J266" s="101"/>
      <c r="K266" s="94"/>
      <c r="L266" s="102" t="str">
        <f t="shared" si="17"/>
        <v/>
      </c>
      <c r="O266" s="96">
        <f t="shared" si="18"/>
        <v>0</v>
      </c>
      <c r="AD266">
        <f t="shared" si="19"/>
        <v>45778</v>
      </c>
    </row>
    <row r="267" spans="1:30" x14ac:dyDescent="0.2">
      <c r="A267" s="97" t="s">
        <v>481</v>
      </c>
      <c r="B267" s="98" t="s">
        <v>135</v>
      </c>
      <c r="C267" s="98" t="s">
        <v>136</v>
      </c>
      <c r="D267" s="98" t="s">
        <v>66</v>
      </c>
      <c r="E267" s="99">
        <v>45809</v>
      </c>
      <c r="F267" s="89"/>
      <c r="G267" s="90"/>
      <c r="H267" s="100">
        <f t="shared" si="16"/>
        <v>0</v>
      </c>
      <c r="I267" s="92"/>
      <c r="J267" s="101"/>
      <c r="K267" s="94"/>
      <c r="L267" s="102" t="str">
        <f t="shared" si="17"/>
        <v/>
      </c>
      <c r="O267" s="96">
        <f t="shared" si="18"/>
        <v>0</v>
      </c>
      <c r="AD267">
        <f t="shared" si="19"/>
        <v>45809</v>
      </c>
    </row>
    <row r="268" spans="1:30" x14ac:dyDescent="0.2">
      <c r="A268" s="97" t="s">
        <v>482</v>
      </c>
      <c r="B268" s="98" t="s">
        <v>135</v>
      </c>
      <c r="C268" s="98" t="s">
        <v>136</v>
      </c>
      <c r="D268" s="98" t="s">
        <v>66</v>
      </c>
      <c r="E268" s="99">
        <v>45839</v>
      </c>
      <c r="F268" s="89"/>
      <c r="G268" s="90"/>
      <c r="H268" s="100">
        <f t="shared" si="16"/>
        <v>0</v>
      </c>
      <c r="I268" s="92"/>
      <c r="J268" s="101"/>
      <c r="K268" s="94"/>
      <c r="L268" s="102" t="str">
        <f t="shared" si="17"/>
        <v/>
      </c>
      <c r="O268" s="96">
        <f t="shared" si="18"/>
        <v>0</v>
      </c>
      <c r="AD268">
        <f t="shared" si="19"/>
        <v>45839</v>
      </c>
    </row>
    <row r="269" spans="1:30" x14ac:dyDescent="0.2">
      <c r="A269" s="97" t="s">
        <v>483</v>
      </c>
      <c r="B269" s="98" t="s">
        <v>135</v>
      </c>
      <c r="C269" s="98" t="s">
        <v>136</v>
      </c>
      <c r="D269" s="98" t="s">
        <v>66</v>
      </c>
      <c r="E269" s="99">
        <v>45870</v>
      </c>
      <c r="F269" s="89"/>
      <c r="G269" s="90"/>
      <c r="H269" s="100">
        <f t="shared" si="16"/>
        <v>0</v>
      </c>
      <c r="I269" s="92"/>
      <c r="J269" s="101"/>
      <c r="K269" s="94"/>
      <c r="L269" s="102" t="str">
        <f t="shared" si="17"/>
        <v/>
      </c>
      <c r="O269" s="96">
        <f t="shared" si="18"/>
        <v>0</v>
      </c>
      <c r="AD269">
        <f t="shared" si="19"/>
        <v>45870</v>
      </c>
    </row>
    <row r="270" spans="1:30" x14ac:dyDescent="0.2">
      <c r="A270" s="97" t="s">
        <v>484</v>
      </c>
      <c r="B270" s="98" t="s">
        <v>135</v>
      </c>
      <c r="C270" s="98" t="s">
        <v>136</v>
      </c>
      <c r="D270" s="98" t="s">
        <v>66</v>
      </c>
      <c r="E270" s="99">
        <v>45901</v>
      </c>
      <c r="F270" s="89"/>
      <c r="G270" s="90"/>
      <c r="H270" s="100">
        <f t="shared" si="16"/>
        <v>0</v>
      </c>
      <c r="I270" s="92"/>
      <c r="J270" s="101"/>
      <c r="K270" s="94"/>
      <c r="L270" s="102" t="str">
        <f t="shared" si="17"/>
        <v/>
      </c>
      <c r="O270" s="96">
        <f t="shared" si="18"/>
        <v>0</v>
      </c>
      <c r="AD270">
        <f t="shared" si="19"/>
        <v>45901</v>
      </c>
    </row>
    <row r="271" spans="1:30" x14ac:dyDescent="0.2">
      <c r="A271" s="97" t="s">
        <v>485</v>
      </c>
      <c r="B271" s="98" t="s">
        <v>137</v>
      </c>
      <c r="C271" s="98" t="s">
        <v>138</v>
      </c>
      <c r="D271" s="98" t="s">
        <v>66</v>
      </c>
      <c r="E271" s="99">
        <v>45566</v>
      </c>
      <c r="F271" s="89"/>
      <c r="G271" s="90"/>
      <c r="H271" s="100">
        <f t="shared" si="16"/>
        <v>0</v>
      </c>
      <c r="I271" s="92"/>
      <c r="J271" s="101"/>
      <c r="K271" s="94"/>
      <c r="L271" s="102" t="str">
        <f t="shared" si="17"/>
        <v/>
      </c>
      <c r="O271" s="96">
        <f t="shared" si="18"/>
        <v>0</v>
      </c>
      <c r="AD271">
        <f t="shared" si="19"/>
        <v>45566</v>
      </c>
    </row>
    <row r="272" spans="1:30" x14ac:dyDescent="0.2">
      <c r="A272" s="97" t="s">
        <v>486</v>
      </c>
      <c r="B272" s="98" t="s">
        <v>137</v>
      </c>
      <c r="C272" s="98" t="s">
        <v>138</v>
      </c>
      <c r="D272" s="98" t="s">
        <v>66</v>
      </c>
      <c r="E272" s="99">
        <v>45597</v>
      </c>
      <c r="F272" s="89"/>
      <c r="G272" s="90"/>
      <c r="H272" s="100">
        <f t="shared" si="16"/>
        <v>0</v>
      </c>
      <c r="I272" s="92"/>
      <c r="J272" s="101"/>
      <c r="K272" s="94"/>
      <c r="L272" s="102" t="str">
        <f t="shared" si="17"/>
        <v/>
      </c>
      <c r="O272" s="96">
        <f t="shared" si="18"/>
        <v>0</v>
      </c>
      <c r="AD272">
        <f t="shared" si="19"/>
        <v>45597</v>
      </c>
    </row>
    <row r="273" spans="1:30" x14ac:dyDescent="0.2">
      <c r="A273" s="97" t="s">
        <v>487</v>
      </c>
      <c r="B273" s="98" t="s">
        <v>137</v>
      </c>
      <c r="C273" s="98" t="s">
        <v>138</v>
      </c>
      <c r="D273" s="98" t="s">
        <v>66</v>
      </c>
      <c r="E273" s="99">
        <v>45627</v>
      </c>
      <c r="F273" s="89"/>
      <c r="G273" s="90"/>
      <c r="H273" s="100">
        <f t="shared" si="16"/>
        <v>0</v>
      </c>
      <c r="I273" s="92"/>
      <c r="J273" s="101"/>
      <c r="K273" s="94"/>
      <c r="L273" s="102" t="str">
        <f t="shared" si="17"/>
        <v/>
      </c>
      <c r="O273" s="96">
        <f t="shared" si="18"/>
        <v>0</v>
      </c>
      <c r="AD273">
        <f t="shared" si="19"/>
        <v>45627</v>
      </c>
    </row>
    <row r="274" spans="1:30" x14ac:dyDescent="0.2">
      <c r="A274" s="97" t="s">
        <v>488</v>
      </c>
      <c r="B274" s="98" t="s">
        <v>137</v>
      </c>
      <c r="C274" s="98" t="s">
        <v>138</v>
      </c>
      <c r="D274" s="98" t="s">
        <v>66</v>
      </c>
      <c r="E274" s="99">
        <v>45658</v>
      </c>
      <c r="F274" s="89"/>
      <c r="G274" s="90"/>
      <c r="H274" s="100">
        <f t="shared" si="16"/>
        <v>0</v>
      </c>
      <c r="I274" s="92"/>
      <c r="J274" s="101"/>
      <c r="K274" s="94"/>
      <c r="L274" s="102" t="str">
        <f t="shared" si="17"/>
        <v/>
      </c>
      <c r="O274" s="96">
        <f t="shared" si="18"/>
        <v>0</v>
      </c>
      <c r="AD274">
        <f t="shared" si="19"/>
        <v>45658</v>
      </c>
    </row>
    <row r="275" spans="1:30" x14ac:dyDescent="0.2">
      <c r="A275" s="97" t="s">
        <v>489</v>
      </c>
      <c r="B275" s="98" t="s">
        <v>137</v>
      </c>
      <c r="C275" s="98" t="s">
        <v>138</v>
      </c>
      <c r="D275" s="98" t="s">
        <v>66</v>
      </c>
      <c r="E275" s="99">
        <v>45689</v>
      </c>
      <c r="F275" s="89"/>
      <c r="G275" s="90"/>
      <c r="H275" s="100">
        <f t="shared" si="16"/>
        <v>0</v>
      </c>
      <c r="I275" s="92"/>
      <c r="J275" s="101"/>
      <c r="K275" s="94"/>
      <c r="L275" s="102" t="str">
        <f t="shared" si="17"/>
        <v/>
      </c>
      <c r="O275" s="96">
        <f t="shared" si="18"/>
        <v>0</v>
      </c>
      <c r="AD275">
        <f t="shared" si="19"/>
        <v>45689</v>
      </c>
    </row>
    <row r="276" spans="1:30" x14ac:dyDescent="0.2">
      <c r="A276" s="97" t="s">
        <v>490</v>
      </c>
      <c r="B276" s="98" t="s">
        <v>137</v>
      </c>
      <c r="C276" s="98" t="s">
        <v>138</v>
      </c>
      <c r="D276" s="98" t="s">
        <v>66</v>
      </c>
      <c r="E276" s="99">
        <v>45717</v>
      </c>
      <c r="F276" s="89"/>
      <c r="G276" s="90"/>
      <c r="H276" s="100">
        <f t="shared" si="16"/>
        <v>0</v>
      </c>
      <c r="I276" s="92"/>
      <c r="J276" s="101"/>
      <c r="K276" s="94"/>
      <c r="L276" s="102" t="str">
        <f t="shared" si="17"/>
        <v/>
      </c>
      <c r="O276" s="96">
        <f t="shared" si="18"/>
        <v>0</v>
      </c>
      <c r="AD276">
        <f t="shared" si="19"/>
        <v>45717</v>
      </c>
    </row>
    <row r="277" spans="1:30" x14ac:dyDescent="0.2">
      <c r="A277" s="97" t="s">
        <v>491</v>
      </c>
      <c r="B277" s="98" t="s">
        <v>137</v>
      </c>
      <c r="C277" s="98" t="s">
        <v>138</v>
      </c>
      <c r="D277" s="98" t="s">
        <v>66</v>
      </c>
      <c r="E277" s="99">
        <v>45748</v>
      </c>
      <c r="F277" s="89"/>
      <c r="G277" s="90"/>
      <c r="H277" s="100">
        <f t="shared" si="16"/>
        <v>0</v>
      </c>
      <c r="I277" s="92"/>
      <c r="J277" s="101"/>
      <c r="K277" s="94"/>
      <c r="L277" s="102" t="str">
        <f t="shared" si="17"/>
        <v/>
      </c>
      <c r="O277" s="96">
        <f t="shared" si="18"/>
        <v>0</v>
      </c>
      <c r="AD277">
        <f t="shared" si="19"/>
        <v>45748</v>
      </c>
    </row>
    <row r="278" spans="1:30" x14ac:dyDescent="0.2">
      <c r="A278" s="97" t="s">
        <v>492</v>
      </c>
      <c r="B278" s="98" t="s">
        <v>137</v>
      </c>
      <c r="C278" s="98" t="s">
        <v>138</v>
      </c>
      <c r="D278" s="98" t="s">
        <v>66</v>
      </c>
      <c r="E278" s="99">
        <v>45778</v>
      </c>
      <c r="F278" s="89"/>
      <c r="G278" s="90"/>
      <c r="H278" s="100">
        <f t="shared" si="16"/>
        <v>0</v>
      </c>
      <c r="I278" s="92"/>
      <c r="J278" s="101"/>
      <c r="K278" s="94"/>
      <c r="L278" s="102" t="str">
        <f t="shared" si="17"/>
        <v/>
      </c>
      <c r="O278" s="96">
        <f t="shared" si="18"/>
        <v>0</v>
      </c>
      <c r="AD278">
        <f t="shared" si="19"/>
        <v>45778</v>
      </c>
    </row>
    <row r="279" spans="1:30" x14ac:dyDescent="0.2">
      <c r="A279" s="97" t="s">
        <v>493</v>
      </c>
      <c r="B279" s="98" t="s">
        <v>137</v>
      </c>
      <c r="C279" s="98" t="s">
        <v>138</v>
      </c>
      <c r="D279" s="98" t="s">
        <v>66</v>
      </c>
      <c r="E279" s="99">
        <v>45809</v>
      </c>
      <c r="F279" s="89"/>
      <c r="G279" s="90"/>
      <c r="H279" s="100">
        <f t="shared" si="16"/>
        <v>0</v>
      </c>
      <c r="I279" s="92"/>
      <c r="J279" s="101"/>
      <c r="K279" s="94"/>
      <c r="L279" s="102" t="str">
        <f t="shared" si="17"/>
        <v/>
      </c>
      <c r="O279" s="96">
        <f t="shared" si="18"/>
        <v>0</v>
      </c>
      <c r="AD279">
        <f t="shared" si="19"/>
        <v>45809</v>
      </c>
    </row>
    <row r="280" spans="1:30" x14ac:dyDescent="0.2">
      <c r="A280" s="97" t="s">
        <v>494</v>
      </c>
      <c r="B280" s="98" t="s">
        <v>137</v>
      </c>
      <c r="C280" s="98" t="s">
        <v>138</v>
      </c>
      <c r="D280" s="98" t="s">
        <v>66</v>
      </c>
      <c r="E280" s="99">
        <v>45839</v>
      </c>
      <c r="F280" s="89"/>
      <c r="G280" s="90"/>
      <c r="H280" s="100">
        <f t="shared" si="16"/>
        <v>0</v>
      </c>
      <c r="I280" s="92"/>
      <c r="J280" s="101"/>
      <c r="K280" s="94"/>
      <c r="L280" s="102" t="str">
        <f t="shared" si="17"/>
        <v/>
      </c>
      <c r="O280" s="96">
        <f t="shared" si="18"/>
        <v>0</v>
      </c>
      <c r="AD280">
        <f t="shared" si="19"/>
        <v>45839</v>
      </c>
    </row>
    <row r="281" spans="1:30" x14ac:dyDescent="0.2">
      <c r="A281" s="97" t="s">
        <v>495</v>
      </c>
      <c r="B281" s="98" t="s">
        <v>137</v>
      </c>
      <c r="C281" s="98" t="s">
        <v>138</v>
      </c>
      <c r="D281" s="98" t="s">
        <v>66</v>
      </c>
      <c r="E281" s="99">
        <v>45870</v>
      </c>
      <c r="F281" s="89"/>
      <c r="G281" s="90"/>
      <c r="H281" s="100">
        <f t="shared" si="16"/>
        <v>0</v>
      </c>
      <c r="I281" s="92"/>
      <c r="J281" s="101"/>
      <c r="K281" s="94"/>
      <c r="L281" s="102" t="str">
        <f t="shared" si="17"/>
        <v/>
      </c>
      <c r="O281" s="96">
        <f t="shared" si="18"/>
        <v>0</v>
      </c>
      <c r="AD281">
        <f t="shared" si="19"/>
        <v>45870</v>
      </c>
    </row>
    <row r="282" spans="1:30" x14ac:dyDescent="0.2">
      <c r="A282" s="97" t="s">
        <v>496</v>
      </c>
      <c r="B282" s="98" t="s">
        <v>137</v>
      </c>
      <c r="C282" s="98" t="s">
        <v>138</v>
      </c>
      <c r="D282" s="98" t="s">
        <v>66</v>
      </c>
      <c r="E282" s="99">
        <v>45901</v>
      </c>
      <c r="F282" s="89"/>
      <c r="G282" s="90"/>
      <c r="H282" s="100">
        <f t="shared" si="16"/>
        <v>0</v>
      </c>
      <c r="I282" s="92"/>
      <c r="J282" s="101"/>
      <c r="K282" s="94"/>
      <c r="L282" s="102" t="str">
        <f t="shared" si="17"/>
        <v/>
      </c>
      <c r="O282" s="96">
        <f t="shared" si="18"/>
        <v>0</v>
      </c>
      <c r="AD282">
        <f t="shared" si="19"/>
        <v>45901</v>
      </c>
    </row>
    <row r="283" spans="1:30" x14ac:dyDescent="0.2">
      <c r="A283" s="97" t="s">
        <v>497</v>
      </c>
      <c r="B283" s="98" t="s">
        <v>139</v>
      </c>
      <c r="C283" s="98" t="s">
        <v>140</v>
      </c>
      <c r="D283" s="98" t="s">
        <v>66</v>
      </c>
      <c r="E283" s="99">
        <v>45566</v>
      </c>
      <c r="F283" s="89"/>
      <c r="G283" s="90"/>
      <c r="H283" s="100">
        <f t="shared" si="16"/>
        <v>0</v>
      </c>
      <c r="I283" s="92"/>
      <c r="J283" s="101"/>
      <c r="K283" s="94"/>
      <c r="L283" s="102" t="str">
        <f t="shared" si="17"/>
        <v/>
      </c>
      <c r="O283" s="96">
        <f t="shared" si="18"/>
        <v>0</v>
      </c>
      <c r="AD283">
        <f t="shared" si="19"/>
        <v>45566</v>
      </c>
    </row>
    <row r="284" spans="1:30" x14ac:dyDescent="0.2">
      <c r="A284" s="97" t="s">
        <v>498</v>
      </c>
      <c r="B284" s="98" t="s">
        <v>139</v>
      </c>
      <c r="C284" s="98" t="s">
        <v>140</v>
      </c>
      <c r="D284" s="98" t="s">
        <v>66</v>
      </c>
      <c r="E284" s="99">
        <v>45597</v>
      </c>
      <c r="F284" s="89"/>
      <c r="G284" s="90"/>
      <c r="H284" s="100">
        <f t="shared" si="16"/>
        <v>0</v>
      </c>
      <c r="I284" s="92"/>
      <c r="J284" s="101"/>
      <c r="K284" s="94"/>
      <c r="L284" s="102" t="str">
        <f t="shared" si="17"/>
        <v/>
      </c>
      <c r="O284" s="96">
        <f t="shared" si="18"/>
        <v>0</v>
      </c>
      <c r="AD284">
        <f t="shared" si="19"/>
        <v>45597</v>
      </c>
    </row>
    <row r="285" spans="1:30" x14ac:dyDescent="0.2">
      <c r="A285" s="97" t="s">
        <v>499</v>
      </c>
      <c r="B285" s="98" t="s">
        <v>139</v>
      </c>
      <c r="C285" s="98" t="s">
        <v>140</v>
      </c>
      <c r="D285" s="98" t="s">
        <v>66</v>
      </c>
      <c r="E285" s="99">
        <v>45627</v>
      </c>
      <c r="F285" s="89"/>
      <c r="G285" s="90"/>
      <c r="H285" s="100">
        <f t="shared" si="16"/>
        <v>0</v>
      </c>
      <c r="I285" s="92"/>
      <c r="J285" s="101"/>
      <c r="K285" s="94"/>
      <c r="L285" s="102" t="str">
        <f t="shared" si="17"/>
        <v/>
      </c>
      <c r="O285" s="96">
        <f t="shared" si="18"/>
        <v>0</v>
      </c>
      <c r="AD285">
        <f t="shared" si="19"/>
        <v>45627</v>
      </c>
    </row>
    <row r="286" spans="1:30" x14ac:dyDescent="0.2">
      <c r="A286" s="97" t="s">
        <v>500</v>
      </c>
      <c r="B286" s="98" t="s">
        <v>139</v>
      </c>
      <c r="C286" s="98" t="s">
        <v>140</v>
      </c>
      <c r="D286" s="98" t="s">
        <v>66</v>
      </c>
      <c r="E286" s="99">
        <v>45658</v>
      </c>
      <c r="F286" s="89"/>
      <c r="G286" s="90"/>
      <c r="H286" s="100">
        <f t="shared" si="16"/>
        <v>0</v>
      </c>
      <c r="I286" s="92"/>
      <c r="J286" s="101"/>
      <c r="K286" s="94"/>
      <c r="L286" s="102" t="str">
        <f t="shared" si="17"/>
        <v/>
      </c>
      <c r="O286" s="96">
        <f t="shared" si="18"/>
        <v>0</v>
      </c>
      <c r="AD286">
        <f t="shared" si="19"/>
        <v>45658</v>
      </c>
    </row>
    <row r="287" spans="1:30" x14ac:dyDescent="0.2">
      <c r="A287" s="97" t="s">
        <v>501</v>
      </c>
      <c r="B287" s="98" t="s">
        <v>139</v>
      </c>
      <c r="C287" s="98" t="s">
        <v>140</v>
      </c>
      <c r="D287" s="98" t="s">
        <v>66</v>
      </c>
      <c r="E287" s="99">
        <v>45689</v>
      </c>
      <c r="F287" s="89"/>
      <c r="G287" s="90"/>
      <c r="H287" s="100">
        <f t="shared" si="16"/>
        <v>0</v>
      </c>
      <c r="I287" s="92"/>
      <c r="J287" s="101"/>
      <c r="K287" s="94"/>
      <c r="L287" s="102" t="str">
        <f t="shared" si="17"/>
        <v/>
      </c>
      <c r="O287" s="96">
        <f t="shared" si="18"/>
        <v>0</v>
      </c>
      <c r="AD287">
        <f t="shared" si="19"/>
        <v>45689</v>
      </c>
    </row>
    <row r="288" spans="1:30" x14ac:dyDescent="0.2">
      <c r="A288" s="97" t="s">
        <v>502</v>
      </c>
      <c r="B288" s="98" t="s">
        <v>139</v>
      </c>
      <c r="C288" s="98" t="s">
        <v>140</v>
      </c>
      <c r="D288" s="98" t="s">
        <v>66</v>
      </c>
      <c r="E288" s="99">
        <v>45717</v>
      </c>
      <c r="F288" s="89"/>
      <c r="G288" s="90"/>
      <c r="H288" s="100">
        <f t="shared" si="16"/>
        <v>0</v>
      </c>
      <c r="I288" s="92"/>
      <c r="J288" s="101"/>
      <c r="K288" s="94"/>
      <c r="L288" s="102" t="str">
        <f t="shared" si="17"/>
        <v/>
      </c>
      <c r="O288" s="96">
        <f t="shared" si="18"/>
        <v>0</v>
      </c>
      <c r="AD288">
        <f t="shared" si="19"/>
        <v>45717</v>
      </c>
    </row>
    <row r="289" spans="1:30" x14ac:dyDescent="0.2">
      <c r="A289" s="97" t="s">
        <v>503</v>
      </c>
      <c r="B289" s="98" t="s">
        <v>139</v>
      </c>
      <c r="C289" s="98" t="s">
        <v>140</v>
      </c>
      <c r="D289" s="98" t="s">
        <v>66</v>
      </c>
      <c r="E289" s="99">
        <v>45748</v>
      </c>
      <c r="F289" s="89"/>
      <c r="G289" s="90"/>
      <c r="H289" s="100">
        <f t="shared" si="16"/>
        <v>0</v>
      </c>
      <c r="I289" s="92"/>
      <c r="J289" s="101"/>
      <c r="K289" s="94"/>
      <c r="L289" s="102" t="str">
        <f t="shared" si="17"/>
        <v/>
      </c>
      <c r="O289" s="96">
        <f t="shared" si="18"/>
        <v>0</v>
      </c>
      <c r="AD289">
        <f t="shared" si="19"/>
        <v>45748</v>
      </c>
    </row>
    <row r="290" spans="1:30" x14ac:dyDescent="0.2">
      <c r="A290" s="97" t="s">
        <v>504</v>
      </c>
      <c r="B290" s="98" t="s">
        <v>139</v>
      </c>
      <c r="C290" s="98" t="s">
        <v>140</v>
      </c>
      <c r="D290" s="98" t="s">
        <v>66</v>
      </c>
      <c r="E290" s="99">
        <v>45778</v>
      </c>
      <c r="F290" s="89"/>
      <c r="G290" s="90"/>
      <c r="H290" s="100">
        <f t="shared" si="16"/>
        <v>0</v>
      </c>
      <c r="I290" s="92"/>
      <c r="J290" s="101"/>
      <c r="K290" s="94"/>
      <c r="L290" s="102" t="str">
        <f t="shared" si="17"/>
        <v/>
      </c>
      <c r="O290" s="96">
        <f t="shared" si="18"/>
        <v>0</v>
      </c>
      <c r="AD290">
        <f t="shared" si="19"/>
        <v>45778</v>
      </c>
    </row>
    <row r="291" spans="1:30" x14ac:dyDescent="0.2">
      <c r="A291" s="97" t="s">
        <v>505</v>
      </c>
      <c r="B291" s="98" t="s">
        <v>139</v>
      </c>
      <c r="C291" s="98" t="s">
        <v>140</v>
      </c>
      <c r="D291" s="98" t="s">
        <v>66</v>
      </c>
      <c r="E291" s="99">
        <v>45809</v>
      </c>
      <c r="F291" s="89"/>
      <c r="G291" s="90"/>
      <c r="H291" s="100">
        <f t="shared" si="16"/>
        <v>0</v>
      </c>
      <c r="I291" s="92"/>
      <c r="J291" s="101"/>
      <c r="K291" s="94"/>
      <c r="L291" s="102" t="str">
        <f t="shared" si="17"/>
        <v/>
      </c>
      <c r="O291" s="96">
        <f t="shared" si="18"/>
        <v>0</v>
      </c>
      <c r="AD291">
        <f t="shared" si="19"/>
        <v>45809</v>
      </c>
    </row>
    <row r="292" spans="1:30" x14ac:dyDescent="0.2">
      <c r="A292" s="97" t="s">
        <v>506</v>
      </c>
      <c r="B292" s="98" t="s">
        <v>139</v>
      </c>
      <c r="C292" s="98" t="s">
        <v>140</v>
      </c>
      <c r="D292" s="98" t="s">
        <v>66</v>
      </c>
      <c r="E292" s="99">
        <v>45839</v>
      </c>
      <c r="F292" s="89"/>
      <c r="G292" s="90"/>
      <c r="H292" s="100">
        <f t="shared" si="16"/>
        <v>0</v>
      </c>
      <c r="I292" s="92"/>
      <c r="J292" s="101"/>
      <c r="K292" s="94"/>
      <c r="L292" s="102" t="str">
        <f t="shared" si="17"/>
        <v/>
      </c>
      <c r="O292" s="96">
        <f t="shared" si="18"/>
        <v>0</v>
      </c>
      <c r="AD292">
        <f t="shared" si="19"/>
        <v>45839</v>
      </c>
    </row>
    <row r="293" spans="1:30" x14ac:dyDescent="0.2">
      <c r="A293" s="97" t="s">
        <v>507</v>
      </c>
      <c r="B293" s="98" t="s">
        <v>139</v>
      </c>
      <c r="C293" s="98" t="s">
        <v>140</v>
      </c>
      <c r="D293" s="98" t="s">
        <v>66</v>
      </c>
      <c r="E293" s="99">
        <v>45870</v>
      </c>
      <c r="F293" s="89"/>
      <c r="G293" s="90"/>
      <c r="H293" s="100">
        <f t="shared" si="16"/>
        <v>0</v>
      </c>
      <c r="I293" s="92"/>
      <c r="J293" s="101"/>
      <c r="K293" s="94"/>
      <c r="L293" s="102" t="str">
        <f t="shared" si="17"/>
        <v/>
      </c>
      <c r="O293" s="96">
        <f t="shared" si="18"/>
        <v>0</v>
      </c>
      <c r="AD293">
        <f t="shared" si="19"/>
        <v>45870</v>
      </c>
    </row>
    <row r="294" spans="1:30" x14ac:dyDescent="0.2">
      <c r="A294" s="97" t="s">
        <v>508</v>
      </c>
      <c r="B294" s="98" t="s">
        <v>139</v>
      </c>
      <c r="C294" s="98" t="s">
        <v>140</v>
      </c>
      <c r="D294" s="98" t="s">
        <v>66</v>
      </c>
      <c r="E294" s="99">
        <v>45901</v>
      </c>
      <c r="F294" s="89"/>
      <c r="G294" s="90"/>
      <c r="H294" s="100">
        <f t="shared" si="16"/>
        <v>0</v>
      </c>
      <c r="I294" s="92"/>
      <c r="J294" s="101"/>
      <c r="K294" s="94"/>
      <c r="L294" s="102" t="str">
        <f t="shared" si="17"/>
        <v/>
      </c>
      <c r="O294" s="96">
        <f t="shared" si="18"/>
        <v>0</v>
      </c>
      <c r="AD294">
        <f t="shared" si="19"/>
        <v>45901</v>
      </c>
    </row>
    <row r="295" spans="1:30" x14ac:dyDescent="0.2">
      <c r="A295" s="97" t="s">
        <v>509</v>
      </c>
      <c r="B295" s="98" t="s">
        <v>141</v>
      </c>
      <c r="C295" s="98" t="s">
        <v>142</v>
      </c>
      <c r="D295" s="98" t="s">
        <v>66</v>
      </c>
      <c r="E295" s="99">
        <v>45566</v>
      </c>
      <c r="F295" s="89"/>
      <c r="G295" s="90"/>
      <c r="H295" s="100">
        <f t="shared" si="16"/>
        <v>0</v>
      </c>
      <c r="I295" s="92"/>
      <c r="J295" s="101"/>
      <c r="K295" s="94"/>
      <c r="L295" s="102" t="str">
        <f t="shared" si="17"/>
        <v/>
      </c>
      <c r="O295" s="96">
        <f t="shared" si="18"/>
        <v>0</v>
      </c>
      <c r="AD295">
        <f t="shared" si="19"/>
        <v>45566</v>
      </c>
    </row>
    <row r="296" spans="1:30" x14ac:dyDescent="0.2">
      <c r="A296" s="97" t="s">
        <v>510</v>
      </c>
      <c r="B296" s="98" t="s">
        <v>141</v>
      </c>
      <c r="C296" s="98" t="s">
        <v>142</v>
      </c>
      <c r="D296" s="98" t="s">
        <v>66</v>
      </c>
      <c r="E296" s="99">
        <v>45597</v>
      </c>
      <c r="F296" s="89"/>
      <c r="G296" s="90"/>
      <c r="H296" s="100">
        <f t="shared" si="16"/>
        <v>0</v>
      </c>
      <c r="I296" s="92"/>
      <c r="J296" s="101"/>
      <c r="K296" s="94"/>
      <c r="L296" s="102" t="str">
        <f t="shared" si="17"/>
        <v/>
      </c>
      <c r="O296" s="96">
        <f t="shared" si="18"/>
        <v>0</v>
      </c>
      <c r="AD296">
        <f t="shared" si="19"/>
        <v>45597</v>
      </c>
    </row>
    <row r="297" spans="1:30" x14ac:dyDescent="0.2">
      <c r="A297" s="97" t="s">
        <v>511</v>
      </c>
      <c r="B297" s="98" t="s">
        <v>141</v>
      </c>
      <c r="C297" s="98" t="s">
        <v>142</v>
      </c>
      <c r="D297" s="98" t="s">
        <v>66</v>
      </c>
      <c r="E297" s="99">
        <v>45627</v>
      </c>
      <c r="F297" s="89"/>
      <c r="G297" s="90"/>
      <c r="H297" s="100">
        <f t="shared" si="16"/>
        <v>0</v>
      </c>
      <c r="I297" s="92"/>
      <c r="J297" s="101"/>
      <c r="K297" s="94"/>
      <c r="L297" s="102" t="str">
        <f t="shared" si="17"/>
        <v/>
      </c>
      <c r="O297" s="96">
        <f t="shared" si="18"/>
        <v>0</v>
      </c>
      <c r="AD297">
        <f t="shared" si="19"/>
        <v>45627</v>
      </c>
    </row>
    <row r="298" spans="1:30" x14ac:dyDescent="0.2">
      <c r="A298" s="97" t="s">
        <v>512</v>
      </c>
      <c r="B298" s="98" t="s">
        <v>141</v>
      </c>
      <c r="C298" s="98" t="s">
        <v>142</v>
      </c>
      <c r="D298" s="98" t="s">
        <v>66</v>
      </c>
      <c r="E298" s="99">
        <v>45658</v>
      </c>
      <c r="F298" s="89"/>
      <c r="G298" s="90"/>
      <c r="H298" s="100">
        <f t="shared" si="16"/>
        <v>0</v>
      </c>
      <c r="I298" s="92"/>
      <c r="J298" s="101"/>
      <c r="K298" s="94"/>
      <c r="L298" s="102" t="str">
        <f t="shared" si="17"/>
        <v/>
      </c>
      <c r="O298" s="96">
        <f t="shared" si="18"/>
        <v>0</v>
      </c>
      <c r="AD298">
        <f t="shared" si="19"/>
        <v>45658</v>
      </c>
    </row>
    <row r="299" spans="1:30" x14ac:dyDescent="0.2">
      <c r="A299" s="97" t="s">
        <v>513</v>
      </c>
      <c r="B299" s="98" t="s">
        <v>141</v>
      </c>
      <c r="C299" s="98" t="s">
        <v>142</v>
      </c>
      <c r="D299" s="98" t="s">
        <v>66</v>
      </c>
      <c r="E299" s="99">
        <v>45689</v>
      </c>
      <c r="F299" s="89"/>
      <c r="G299" s="90"/>
      <c r="H299" s="100">
        <f t="shared" si="16"/>
        <v>0</v>
      </c>
      <c r="I299" s="92"/>
      <c r="J299" s="101"/>
      <c r="K299" s="94"/>
      <c r="L299" s="102" t="str">
        <f t="shared" si="17"/>
        <v/>
      </c>
      <c r="O299" s="96">
        <f t="shared" si="18"/>
        <v>0</v>
      </c>
      <c r="AD299">
        <f t="shared" si="19"/>
        <v>45689</v>
      </c>
    </row>
    <row r="300" spans="1:30" x14ac:dyDescent="0.2">
      <c r="A300" s="97" t="s">
        <v>514</v>
      </c>
      <c r="B300" s="98" t="s">
        <v>141</v>
      </c>
      <c r="C300" s="98" t="s">
        <v>142</v>
      </c>
      <c r="D300" s="98" t="s">
        <v>66</v>
      </c>
      <c r="E300" s="99">
        <v>45717</v>
      </c>
      <c r="F300" s="89"/>
      <c r="G300" s="90"/>
      <c r="H300" s="100">
        <f t="shared" si="16"/>
        <v>0</v>
      </c>
      <c r="I300" s="92"/>
      <c r="J300" s="101"/>
      <c r="K300" s="94"/>
      <c r="L300" s="102" t="str">
        <f t="shared" si="17"/>
        <v/>
      </c>
      <c r="O300" s="96">
        <f t="shared" si="18"/>
        <v>0</v>
      </c>
      <c r="AD300">
        <f t="shared" si="19"/>
        <v>45717</v>
      </c>
    </row>
    <row r="301" spans="1:30" x14ac:dyDescent="0.2">
      <c r="A301" s="97" t="s">
        <v>515</v>
      </c>
      <c r="B301" s="98" t="s">
        <v>141</v>
      </c>
      <c r="C301" s="98" t="s">
        <v>142</v>
      </c>
      <c r="D301" s="98" t="s">
        <v>66</v>
      </c>
      <c r="E301" s="99">
        <v>45748</v>
      </c>
      <c r="F301" s="89"/>
      <c r="G301" s="90"/>
      <c r="H301" s="100">
        <f t="shared" si="16"/>
        <v>0</v>
      </c>
      <c r="I301" s="92"/>
      <c r="J301" s="101"/>
      <c r="K301" s="94"/>
      <c r="L301" s="102" t="str">
        <f t="shared" si="17"/>
        <v/>
      </c>
      <c r="O301" s="96">
        <f t="shared" si="18"/>
        <v>0</v>
      </c>
      <c r="AD301">
        <f t="shared" si="19"/>
        <v>45748</v>
      </c>
    </row>
    <row r="302" spans="1:30" x14ac:dyDescent="0.2">
      <c r="A302" s="97" t="s">
        <v>516</v>
      </c>
      <c r="B302" s="98" t="s">
        <v>141</v>
      </c>
      <c r="C302" s="98" t="s">
        <v>142</v>
      </c>
      <c r="D302" s="98" t="s">
        <v>66</v>
      </c>
      <c r="E302" s="99">
        <v>45778</v>
      </c>
      <c r="F302" s="89"/>
      <c r="G302" s="90"/>
      <c r="H302" s="100">
        <f t="shared" si="16"/>
        <v>0</v>
      </c>
      <c r="I302" s="92"/>
      <c r="J302" s="101"/>
      <c r="K302" s="94"/>
      <c r="L302" s="102" t="str">
        <f t="shared" si="17"/>
        <v/>
      </c>
      <c r="O302" s="96">
        <f t="shared" si="18"/>
        <v>0</v>
      </c>
      <c r="AD302">
        <f t="shared" si="19"/>
        <v>45778</v>
      </c>
    </row>
    <row r="303" spans="1:30" x14ac:dyDescent="0.2">
      <c r="A303" s="97" t="s">
        <v>517</v>
      </c>
      <c r="B303" s="98" t="s">
        <v>141</v>
      </c>
      <c r="C303" s="98" t="s">
        <v>142</v>
      </c>
      <c r="D303" s="98" t="s">
        <v>66</v>
      </c>
      <c r="E303" s="99">
        <v>45809</v>
      </c>
      <c r="F303" s="89"/>
      <c r="G303" s="90"/>
      <c r="H303" s="100">
        <f t="shared" si="16"/>
        <v>0</v>
      </c>
      <c r="I303" s="92"/>
      <c r="J303" s="101"/>
      <c r="K303" s="94"/>
      <c r="L303" s="102" t="str">
        <f t="shared" si="17"/>
        <v/>
      </c>
      <c r="O303" s="96">
        <f t="shared" si="18"/>
        <v>0</v>
      </c>
      <c r="AD303">
        <f t="shared" si="19"/>
        <v>45809</v>
      </c>
    </row>
    <row r="304" spans="1:30" x14ac:dyDescent="0.2">
      <c r="A304" s="97" t="s">
        <v>518</v>
      </c>
      <c r="B304" s="98" t="s">
        <v>141</v>
      </c>
      <c r="C304" s="98" t="s">
        <v>142</v>
      </c>
      <c r="D304" s="98" t="s">
        <v>66</v>
      </c>
      <c r="E304" s="99">
        <v>45839</v>
      </c>
      <c r="F304" s="89"/>
      <c r="G304" s="90"/>
      <c r="H304" s="100">
        <f t="shared" si="16"/>
        <v>0</v>
      </c>
      <c r="I304" s="92"/>
      <c r="J304" s="101"/>
      <c r="K304" s="94"/>
      <c r="L304" s="102" t="str">
        <f t="shared" si="17"/>
        <v/>
      </c>
      <c r="O304" s="96">
        <f t="shared" si="18"/>
        <v>0</v>
      </c>
      <c r="AD304">
        <f t="shared" si="19"/>
        <v>45839</v>
      </c>
    </row>
    <row r="305" spans="1:30" x14ac:dyDescent="0.2">
      <c r="A305" s="97" t="s">
        <v>519</v>
      </c>
      <c r="B305" s="98" t="s">
        <v>141</v>
      </c>
      <c r="C305" s="98" t="s">
        <v>142</v>
      </c>
      <c r="D305" s="98" t="s">
        <v>66</v>
      </c>
      <c r="E305" s="99">
        <v>45870</v>
      </c>
      <c r="F305" s="89"/>
      <c r="G305" s="90"/>
      <c r="H305" s="100">
        <f t="shared" si="16"/>
        <v>0</v>
      </c>
      <c r="I305" s="92"/>
      <c r="J305" s="101"/>
      <c r="K305" s="94"/>
      <c r="L305" s="102" t="str">
        <f t="shared" si="17"/>
        <v/>
      </c>
      <c r="O305" s="96">
        <f t="shared" si="18"/>
        <v>0</v>
      </c>
      <c r="AD305">
        <f t="shared" si="19"/>
        <v>45870</v>
      </c>
    </row>
    <row r="306" spans="1:30" x14ac:dyDescent="0.2">
      <c r="A306" s="97" t="s">
        <v>520</v>
      </c>
      <c r="B306" s="98" t="s">
        <v>141</v>
      </c>
      <c r="C306" s="98" t="s">
        <v>142</v>
      </c>
      <c r="D306" s="98" t="s">
        <v>66</v>
      </c>
      <c r="E306" s="99">
        <v>45901</v>
      </c>
      <c r="F306" s="89"/>
      <c r="G306" s="90"/>
      <c r="H306" s="100">
        <f t="shared" si="16"/>
        <v>0</v>
      </c>
      <c r="I306" s="92"/>
      <c r="J306" s="101"/>
      <c r="K306" s="94"/>
      <c r="L306" s="102" t="str">
        <f t="shared" si="17"/>
        <v/>
      </c>
      <c r="O306" s="96">
        <f t="shared" si="18"/>
        <v>0</v>
      </c>
      <c r="AD306">
        <f t="shared" si="19"/>
        <v>45901</v>
      </c>
    </row>
    <row r="307" spans="1:30" x14ac:dyDescent="0.2">
      <c r="A307" s="97" t="s">
        <v>521</v>
      </c>
      <c r="B307" s="98" t="s">
        <v>143</v>
      </c>
      <c r="C307" s="98" t="s">
        <v>144</v>
      </c>
      <c r="D307" s="98" t="s">
        <v>66</v>
      </c>
      <c r="E307" s="99">
        <v>45566</v>
      </c>
      <c r="F307" s="89"/>
      <c r="G307" s="90"/>
      <c r="H307" s="100">
        <f t="shared" si="16"/>
        <v>0</v>
      </c>
      <c r="I307" s="92"/>
      <c r="J307" s="101"/>
      <c r="K307" s="94"/>
      <c r="L307" s="102" t="str">
        <f t="shared" si="17"/>
        <v/>
      </c>
      <c r="O307" s="96">
        <f t="shared" si="18"/>
        <v>0</v>
      </c>
      <c r="AD307">
        <f t="shared" si="19"/>
        <v>45566</v>
      </c>
    </row>
    <row r="308" spans="1:30" x14ac:dyDescent="0.2">
      <c r="A308" s="97" t="s">
        <v>522</v>
      </c>
      <c r="B308" s="98" t="s">
        <v>143</v>
      </c>
      <c r="C308" s="98" t="s">
        <v>144</v>
      </c>
      <c r="D308" s="98" t="s">
        <v>66</v>
      </c>
      <c r="E308" s="99">
        <v>45597</v>
      </c>
      <c r="F308" s="89"/>
      <c r="G308" s="90"/>
      <c r="H308" s="100">
        <f t="shared" si="16"/>
        <v>0</v>
      </c>
      <c r="I308" s="92"/>
      <c r="J308" s="101"/>
      <c r="K308" s="94"/>
      <c r="L308" s="102" t="str">
        <f t="shared" si="17"/>
        <v/>
      </c>
      <c r="O308" s="96">
        <f t="shared" si="18"/>
        <v>0</v>
      </c>
      <c r="AD308">
        <f t="shared" si="19"/>
        <v>45597</v>
      </c>
    </row>
    <row r="309" spans="1:30" x14ac:dyDescent="0.2">
      <c r="A309" s="97" t="s">
        <v>523</v>
      </c>
      <c r="B309" s="98" t="s">
        <v>143</v>
      </c>
      <c r="C309" s="98" t="s">
        <v>144</v>
      </c>
      <c r="D309" s="98" t="s">
        <v>66</v>
      </c>
      <c r="E309" s="99">
        <v>45627</v>
      </c>
      <c r="F309" s="89"/>
      <c r="G309" s="90"/>
      <c r="H309" s="100">
        <f t="shared" si="16"/>
        <v>0</v>
      </c>
      <c r="I309" s="92"/>
      <c r="J309" s="101"/>
      <c r="K309" s="94"/>
      <c r="L309" s="102" t="str">
        <f t="shared" si="17"/>
        <v/>
      </c>
      <c r="O309" s="96">
        <f t="shared" si="18"/>
        <v>0</v>
      </c>
      <c r="AD309">
        <f t="shared" si="19"/>
        <v>45627</v>
      </c>
    </row>
    <row r="310" spans="1:30" x14ac:dyDescent="0.2">
      <c r="A310" s="97" t="s">
        <v>524</v>
      </c>
      <c r="B310" s="98" t="s">
        <v>143</v>
      </c>
      <c r="C310" s="98" t="s">
        <v>144</v>
      </c>
      <c r="D310" s="98" t="s">
        <v>66</v>
      </c>
      <c r="E310" s="99">
        <v>45658</v>
      </c>
      <c r="F310" s="89"/>
      <c r="G310" s="90"/>
      <c r="H310" s="100">
        <f t="shared" si="16"/>
        <v>0</v>
      </c>
      <c r="I310" s="92"/>
      <c r="J310" s="101"/>
      <c r="K310" s="94"/>
      <c r="L310" s="102" t="str">
        <f t="shared" si="17"/>
        <v/>
      </c>
      <c r="O310" s="96">
        <f t="shared" si="18"/>
        <v>0</v>
      </c>
      <c r="AD310">
        <f t="shared" si="19"/>
        <v>45658</v>
      </c>
    </row>
    <row r="311" spans="1:30" x14ac:dyDescent="0.2">
      <c r="A311" s="97" t="s">
        <v>525</v>
      </c>
      <c r="B311" s="98" t="s">
        <v>143</v>
      </c>
      <c r="C311" s="98" t="s">
        <v>144</v>
      </c>
      <c r="D311" s="98" t="s">
        <v>66</v>
      </c>
      <c r="E311" s="99">
        <v>45689</v>
      </c>
      <c r="F311" s="89"/>
      <c r="G311" s="90"/>
      <c r="H311" s="100">
        <f t="shared" si="16"/>
        <v>0</v>
      </c>
      <c r="I311" s="92"/>
      <c r="J311" s="101"/>
      <c r="K311" s="94"/>
      <c r="L311" s="102" t="str">
        <f t="shared" si="17"/>
        <v/>
      </c>
      <c r="O311" s="96">
        <f t="shared" si="18"/>
        <v>0</v>
      </c>
      <c r="AD311">
        <f t="shared" si="19"/>
        <v>45689</v>
      </c>
    </row>
    <row r="312" spans="1:30" x14ac:dyDescent="0.2">
      <c r="A312" s="97" t="s">
        <v>526</v>
      </c>
      <c r="B312" s="98" t="s">
        <v>143</v>
      </c>
      <c r="C312" s="98" t="s">
        <v>144</v>
      </c>
      <c r="D312" s="98" t="s">
        <v>66</v>
      </c>
      <c r="E312" s="99">
        <v>45717</v>
      </c>
      <c r="F312" s="89"/>
      <c r="G312" s="90"/>
      <c r="H312" s="100">
        <f t="shared" si="16"/>
        <v>0</v>
      </c>
      <c r="I312" s="92"/>
      <c r="J312" s="101"/>
      <c r="K312" s="94"/>
      <c r="L312" s="102" t="str">
        <f t="shared" si="17"/>
        <v/>
      </c>
      <c r="O312" s="96">
        <f t="shared" si="18"/>
        <v>0</v>
      </c>
      <c r="AD312">
        <f t="shared" si="19"/>
        <v>45717</v>
      </c>
    </row>
    <row r="313" spans="1:30" x14ac:dyDescent="0.2">
      <c r="A313" s="97" t="s">
        <v>527</v>
      </c>
      <c r="B313" s="98" t="s">
        <v>143</v>
      </c>
      <c r="C313" s="98" t="s">
        <v>144</v>
      </c>
      <c r="D313" s="98" t="s">
        <v>66</v>
      </c>
      <c r="E313" s="99">
        <v>45748</v>
      </c>
      <c r="F313" s="89"/>
      <c r="G313" s="90"/>
      <c r="H313" s="100">
        <f t="shared" si="16"/>
        <v>0</v>
      </c>
      <c r="I313" s="92"/>
      <c r="J313" s="101"/>
      <c r="K313" s="94"/>
      <c r="L313" s="102" t="str">
        <f t="shared" si="17"/>
        <v/>
      </c>
      <c r="O313" s="96">
        <f t="shared" si="18"/>
        <v>0</v>
      </c>
      <c r="AD313">
        <f t="shared" si="19"/>
        <v>45748</v>
      </c>
    </row>
    <row r="314" spans="1:30" x14ac:dyDescent="0.2">
      <c r="A314" s="97" t="s">
        <v>528</v>
      </c>
      <c r="B314" s="98" t="s">
        <v>143</v>
      </c>
      <c r="C314" s="98" t="s">
        <v>144</v>
      </c>
      <c r="D314" s="98" t="s">
        <v>66</v>
      </c>
      <c r="E314" s="99">
        <v>45778</v>
      </c>
      <c r="F314" s="89"/>
      <c r="G314" s="90"/>
      <c r="H314" s="100">
        <f t="shared" si="16"/>
        <v>0</v>
      </c>
      <c r="I314" s="92"/>
      <c r="J314" s="101"/>
      <c r="K314" s="94"/>
      <c r="L314" s="102" t="str">
        <f t="shared" si="17"/>
        <v/>
      </c>
      <c r="O314" s="96">
        <f t="shared" si="18"/>
        <v>0</v>
      </c>
      <c r="AD314">
        <f t="shared" si="19"/>
        <v>45778</v>
      </c>
    </row>
    <row r="315" spans="1:30" x14ac:dyDescent="0.2">
      <c r="A315" s="97" t="s">
        <v>529</v>
      </c>
      <c r="B315" s="98" t="s">
        <v>143</v>
      </c>
      <c r="C315" s="98" t="s">
        <v>144</v>
      </c>
      <c r="D315" s="98" t="s">
        <v>66</v>
      </c>
      <c r="E315" s="99">
        <v>45809</v>
      </c>
      <c r="F315" s="89"/>
      <c r="G315" s="90"/>
      <c r="H315" s="100">
        <f t="shared" si="16"/>
        <v>0</v>
      </c>
      <c r="I315" s="92"/>
      <c r="J315" s="101"/>
      <c r="K315" s="94"/>
      <c r="L315" s="102" t="str">
        <f t="shared" si="17"/>
        <v/>
      </c>
      <c r="O315" s="96">
        <f t="shared" si="18"/>
        <v>0</v>
      </c>
      <c r="AD315">
        <f t="shared" si="19"/>
        <v>45809</v>
      </c>
    </row>
    <row r="316" spans="1:30" x14ac:dyDescent="0.2">
      <c r="A316" s="97" t="s">
        <v>530</v>
      </c>
      <c r="B316" s="98" t="s">
        <v>143</v>
      </c>
      <c r="C316" s="98" t="s">
        <v>144</v>
      </c>
      <c r="D316" s="98" t="s">
        <v>66</v>
      </c>
      <c r="E316" s="99">
        <v>45839</v>
      </c>
      <c r="F316" s="89"/>
      <c r="G316" s="90"/>
      <c r="H316" s="100">
        <f t="shared" si="16"/>
        <v>0</v>
      </c>
      <c r="I316" s="92"/>
      <c r="J316" s="101"/>
      <c r="K316" s="94"/>
      <c r="L316" s="102" t="str">
        <f t="shared" si="17"/>
        <v/>
      </c>
      <c r="O316" s="96">
        <f t="shared" si="18"/>
        <v>0</v>
      </c>
      <c r="AD316">
        <f t="shared" si="19"/>
        <v>45839</v>
      </c>
    </row>
    <row r="317" spans="1:30" x14ac:dyDescent="0.2">
      <c r="A317" s="97" t="s">
        <v>531</v>
      </c>
      <c r="B317" s="98" t="s">
        <v>143</v>
      </c>
      <c r="C317" s="98" t="s">
        <v>144</v>
      </c>
      <c r="D317" s="98" t="s">
        <v>66</v>
      </c>
      <c r="E317" s="99">
        <v>45870</v>
      </c>
      <c r="F317" s="89"/>
      <c r="G317" s="90"/>
      <c r="H317" s="100">
        <f t="shared" si="16"/>
        <v>0</v>
      </c>
      <c r="I317" s="92"/>
      <c r="J317" s="101"/>
      <c r="K317" s="94"/>
      <c r="L317" s="102" t="str">
        <f t="shared" si="17"/>
        <v/>
      </c>
      <c r="O317" s="96">
        <f t="shared" si="18"/>
        <v>0</v>
      </c>
      <c r="AD317">
        <f t="shared" si="19"/>
        <v>45870</v>
      </c>
    </row>
    <row r="318" spans="1:30" x14ac:dyDescent="0.2">
      <c r="A318" s="97" t="s">
        <v>532</v>
      </c>
      <c r="B318" s="98" t="s">
        <v>143</v>
      </c>
      <c r="C318" s="98" t="s">
        <v>144</v>
      </c>
      <c r="D318" s="98" t="s">
        <v>66</v>
      </c>
      <c r="E318" s="99">
        <v>45901</v>
      </c>
      <c r="F318" s="89"/>
      <c r="G318" s="90"/>
      <c r="H318" s="100">
        <f t="shared" si="16"/>
        <v>0</v>
      </c>
      <c r="I318" s="92"/>
      <c r="J318" s="101"/>
      <c r="K318" s="94"/>
      <c r="L318" s="102" t="str">
        <f t="shared" si="17"/>
        <v/>
      </c>
      <c r="O318" s="96">
        <f t="shared" si="18"/>
        <v>0</v>
      </c>
      <c r="AD318">
        <f t="shared" si="19"/>
        <v>45901</v>
      </c>
    </row>
    <row r="319" spans="1:30" x14ac:dyDescent="0.2">
      <c r="A319" s="97" t="s">
        <v>533</v>
      </c>
      <c r="B319" s="98" t="s">
        <v>145</v>
      </c>
      <c r="C319" s="98" t="s">
        <v>146</v>
      </c>
      <c r="D319" s="98" t="s">
        <v>66</v>
      </c>
      <c r="E319" s="99">
        <v>45566</v>
      </c>
      <c r="F319" s="89"/>
      <c r="G319" s="90"/>
      <c r="H319" s="100">
        <f t="shared" si="16"/>
        <v>0</v>
      </c>
      <c r="I319" s="92"/>
      <c r="J319" s="101"/>
      <c r="K319" s="94"/>
      <c r="L319" s="102" t="str">
        <f t="shared" si="17"/>
        <v/>
      </c>
      <c r="O319" s="96">
        <f t="shared" si="18"/>
        <v>0</v>
      </c>
      <c r="AD319">
        <f t="shared" si="19"/>
        <v>45566</v>
      </c>
    </row>
    <row r="320" spans="1:30" x14ac:dyDescent="0.2">
      <c r="A320" s="97" t="s">
        <v>534</v>
      </c>
      <c r="B320" s="98" t="s">
        <v>145</v>
      </c>
      <c r="C320" s="98" t="s">
        <v>146</v>
      </c>
      <c r="D320" s="98" t="s">
        <v>66</v>
      </c>
      <c r="E320" s="99">
        <v>45597</v>
      </c>
      <c r="F320" s="89"/>
      <c r="G320" s="90"/>
      <c r="H320" s="100">
        <f t="shared" si="16"/>
        <v>0</v>
      </c>
      <c r="I320" s="92"/>
      <c r="J320" s="101"/>
      <c r="K320" s="94"/>
      <c r="L320" s="102" t="str">
        <f t="shared" si="17"/>
        <v/>
      </c>
      <c r="O320" s="96">
        <f t="shared" si="18"/>
        <v>0</v>
      </c>
      <c r="AD320">
        <f t="shared" si="19"/>
        <v>45597</v>
      </c>
    </row>
    <row r="321" spans="1:30" x14ac:dyDescent="0.2">
      <c r="A321" s="97" t="s">
        <v>535</v>
      </c>
      <c r="B321" s="98" t="s">
        <v>145</v>
      </c>
      <c r="C321" s="98" t="s">
        <v>146</v>
      </c>
      <c r="D321" s="98" t="s">
        <v>66</v>
      </c>
      <c r="E321" s="99">
        <v>45627</v>
      </c>
      <c r="F321" s="89"/>
      <c r="G321" s="90"/>
      <c r="H321" s="100">
        <f t="shared" si="16"/>
        <v>0</v>
      </c>
      <c r="I321" s="92"/>
      <c r="J321" s="101"/>
      <c r="K321" s="94"/>
      <c r="L321" s="102" t="str">
        <f t="shared" si="17"/>
        <v/>
      </c>
      <c r="O321" s="96">
        <f t="shared" si="18"/>
        <v>0</v>
      </c>
      <c r="AD321">
        <f t="shared" si="19"/>
        <v>45627</v>
      </c>
    </row>
    <row r="322" spans="1:30" x14ac:dyDescent="0.2">
      <c r="A322" s="97" t="s">
        <v>536</v>
      </c>
      <c r="B322" s="98" t="s">
        <v>145</v>
      </c>
      <c r="C322" s="98" t="s">
        <v>146</v>
      </c>
      <c r="D322" s="98" t="s">
        <v>66</v>
      </c>
      <c r="E322" s="99">
        <v>45658</v>
      </c>
      <c r="F322" s="89"/>
      <c r="G322" s="90"/>
      <c r="H322" s="100">
        <f t="shared" si="16"/>
        <v>0</v>
      </c>
      <c r="I322" s="92"/>
      <c r="J322" s="101"/>
      <c r="K322" s="94"/>
      <c r="L322" s="102" t="str">
        <f t="shared" si="17"/>
        <v/>
      </c>
      <c r="O322" s="96">
        <f t="shared" si="18"/>
        <v>0</v>
      </c>
      <c r="AD322">
        <f t="shared" si="19"/>
        <v>45658</v>
      </c>
    </row>
    <row r="323" spans="1:30" x14ac:dyDescent="0.2">
      <c r="A323" s="97" t="s">
        <v>537</v>
      </c>
      <c r="B323" s="98" t="s">
        <v>145</v>
      </c>
      <c r="C323" s="98" t="s">
        <v>146</v>
      </c>
      <c r="D323" s="98" t="s">
        <v>66</v>
      </c>
      <c r="E323" s="99">
        <v>45689</v>
      </c>
      <c r="F323" s="89"/>
      <c r="G323" s="90"/>
      <c r="H323" s="100">
        <f t="shared" si="16"/>
        <v>0</v>
      </c>
      <c r="I323" s="92"/>
      <c r="J323" s="101"/>
      <c r="K323" s="94"/>
      <c r="L323" s="102" t="str">
        <f t="shared" si="17"/>
        <v/>
      </c>
      <c r="O323" s="96">
        <f t="shared" si="18"/>
        <v>0</v>
      </c>
      <c r="AD323">
        <f t="shared" si="19"/>
        <v>45689</v>
      </c>
    </row>
    <row r="324" spans="1:30" x14ac:dyDescent="0.2">
      <c r="A324" s="97" t="s">
        <v>538</v>
      </c>
      <c r="B324" s="98" t="s">
        <v>145</v>
      </c>
      <c r="C324" s="98" t="s">
        <v>146</v>
      </c>
      <c r="D324" s="98" t="s">
        <v>66</v>
      </c>
      <c r="E324" s="99">
        <v>45717</v>
      </c>
      <c r="F324" s="89"/>
      <c r="G324" s="90"/>
      <c r="H324" s="100">
        <f t="shared" si="16"/>
        <v>0</v>
      </c>
      <c r="I324" s="92"/>
      <c r="J324" s="101"/>
      <c r="K324" s="94"/>
      <c r="L324" s="102" t="str">
        <f t="shared" si="17"/>
        <v/>
      </c>
      <c r="O324" s="96">
        <f t="shared" si="18"/>
        <v>0</v>
      </c>
      <c r="AD324">
        <f t="shared" si="19"/>
        <v>45717</v>
      </c>
    </row>
    <row r="325" spans="1:30" x14ac:dyDescent="0.2">
      <c r="A325" s="97" t="s">
        <v>539</v>
      </c>
      <c r="B325" s="98" t="s">
        <v>145</v>
      </c>
      <c r="C325" s="98" t="s">
        <v>146</v>
      </c>
      <c r="D325" s="98" t="s">
        <v>66</v>
      </c>
      <c r="E325" s="99">
        <v>45748</v>
      </c>
      <c r="F325" s="89"/>
      <c r="G325" s="90"/>
      <c r="H325" s="100">
        <f t="shared" si="16"/>
        <v>0</v>
      </c>
      <c r="I325" s="92"/>
      <c r="J325" s="101"/>
      <c r="K325" s="94"/>
      <c r="L325" s="102" t="str">
        <f t="shared" si="17"/>
        <v/>
      </c>
      <c r="O325" s="96">
        <f t="shared" si="18"/>
        <v>0</v>
      </c>
      <c r="AD325">
        <f t="shared" si="19"/>
        <v>45748</v>
      </c>
    </row>
    <row r="326" spans="1:30" x14ac:dyDescent="0.2">
      <c r="A326" s="97" t="s">
        <v>540</v>
      </c>
      <c r="B326" s="98" t="s">
        <v>145</v>
      </c>
      <c r="C326" s="98" t="s">
        <v>146</v>
      </c>
      <c r="D326" s="98" t="s">
        <v>66</v>
      </c>
      <c r="E326" s="99">
        <v>45778</v>
      </c>
      <c r="F326" s="89"/>
      <c r="G326" s="90"/>
      <c r="H326" s="100">
        <f t="shared" si="16"/>
        <v>0</v>
      </c>
      <c r="I326" s="92"/>
      <c r="J326" s="101"/>
      <c r="K326" s="94"/>
      <c r="L326" s="102" t="str">
        <f t="shared" si="17"/>
        <v/>
      </c>
      <c r="O326" s="96">
        <f t="shared" si="18"/>
        <v>0</v>
      </c>
      <c r="AD326">
        <f t="shared" si="19"/>
        <v>45778</v>
      </c>
    </row>
    <row r="327" spans="1:30" x14ac:dyDescent="0.2">
      <c r="A327" s="97" t="s">
        <v>541</v>
      </c>
      <c r="B327" s="98" t="s">
        <v>145</v>
      </c>
      <c r="C327" s="98" t="s">
        <v>146</v>
      </c>
      <c r="D327" s="98" t="s">
        <v>66</v>
      </c>
      <c r="E327" s="99">
        <v>45809</v>
      </c>
      <c r="F327" s="89"/>
      <c r="G327" s="90"/>
      <c r="H327" s="100">
        <f t="shared" si="16"/>
        <v>0</v>
      </c>
      <c r="I327" s="92"/>
      <c r="J327" s="101"/>
      <c r="K327" s="94"/>
      <c r="L327" s="102" t="str">
        <f t="shared" si="17"/>
        <v/>
      </c>
      <c r="O327" s="96">
        <f t="shared" si="18"/>
        <v>0</v>
      </c>
      <c r="AD327">
        <f t="shared" si="19"/>
        <v>45809</v>
      </c>
    </row>
    <row r="328" spans="1:30" x14ac:dyDescent="0.2">
      <c r="A328" s="97" t="s">
        <v>542</v>
      </c>
      <c r="B328" s="98" t="s">
        <v>145</v>
      </c>
      <c r="C328" s="98" t="s">
        <v>146</v>
      </c>
      <c r="D328" s="98" t="s">
        <v>66</v>
      </c>
      <c r="E328" s="99">
        <v>45839</v>
      </c>
      <c r="F328" s="89"/>
      <c r="G328" s="90"/>
      <c r="H328" s="100">
        <f t="shared" ref="H328:H391" si="20">F328+G328</f>
        <v>0</v>
      </c>
      <c r="I328" s="92"/>
      <c r="J328" s="101"/>
      <c r="K328" s="94"/>
      <c r="L328" s="102" t="str">
        <f t="shared" ref="L328:L391" si="21">IF($E$4="", "", K328/($E$4*4.3333))</f>
        <v/>
      </c>
      <c r="O328" s="96">
        <f t="shared" ref="O328:O391" si="22">COUNTIFS(F328:G328,"&lt;&gt;0",F328:G328,"&lt;&gt;")+
COUNTIFS(I328:K328,"&lt;&gt;0",I328:K328,"&lt;&gt;")</f>
        <v>0</v>
      </c>
      <c r="AD328">
        <f t="shared" ref="AD328:AD391" si="23">VALUE(E328)</f>
        <v>45839</v>
      </c>
    </row>
    <row r="329" spans="1:30" x14ac:dyDescent="0.2">
      <c r="A329" s="97" t="s">
        <v>543</v>
      </c>
      <c r="B329" s="98" t="s">
        <v>145</v>
      </c>
      <c r="C329" s="98" t="s">
        <v>146</v>
      </c>
      <c r="D329" s="98" t="s">
        <v>66</v>
      </c>
      <c r="E329" s="99">
        <v>45870</v>
      </c>
      <c r="F329" s="89"/>
      <c r="G329" s="90"/>
      <c r="H329" s="100">
        <f t="shared" si="20"/>
        <v>0</v>
      </c>
      <c r="I329" s="92"/>
      <c r="J329" s="101"/>
      <c r="K329" s="94"/>
      <c r="L329" s="102" t="str">
        <f t="shared" si="21"/>
        <v/>
      </c>
      <c r="O329" s="96">
        <f t="shared" si="22"/>
        <v>0</v>
      </c>
      <c r="AD329">
        <f t="shared" si="23"/>
        <v>45870</v>
      </c>
    </row>
    <row r="330" spans="1:30" x14ac:dyDescent="0.2">
      <c r="A330" s="97" t="s">
        <v>544</v>
      </c>
      <c r="B330" s="98" t="s">
        <v>145</v>
      </c>
      <c r="C330" s="98" t="s">
        <v>146</v>
      </c>
      <c r="D330" s="98" t="s">
        <v>66</v>
      </c>
      <c r="E330" s="99">
        <v>45901</v>
      </c>
      <c r="F330" s="89"/>
      <c r="G330" s="90"/>
      <c r="H330" s="100">
        <f t="shared" si="20"/>
        <v>0</v>
      </c>
      <c r="I330" s="92"/>
      <c r="J330" s="101"/>
      <c r="K330" s="94"/>
      <c r="L330" s="102" t="str">
        <f t="shared" si="21"/>
        <v/>
      </c>
      <c r="O330" s="96">
        <f t="shared" si="22"/>
        <v>0</v>
      </c>
      <c r="AD330">
        <f t="shared" si="23"/>
        <v>45901</v>
      </c>
    </row>
    <row r="331" spans="1:30" x14ac:dyDescent="0.2">
      <c r="A331" s="97" t="s">
        <v>545</v>
      </c>
      <c r="B331" s="98" t="s">
        <v>147</v>
      </c>
      <c r="C331" s="98" t="s">
        <v>148</v>
      </c>
      <c r="D331" s="98" t="s">
        <v>66</v>
      </c>
      <c r="E331" s="99">
        <v>45566</v>
      </c>
      <c r="F331" s="89"/>
      <c r="G331" s="90"/>
      <c r="H331" s="100">
        <f t="shared" si="20"/>
        <v>0</v>
      </c>
      <c r="I331" s="92"/>
      <c r="J331" s="101"/>
      <c r="K331" s="94"/>
      <c r="L331" s="102" t="str">
        <f t="shared" si="21"/>
        <v/>
      </c>
      <c r="O331" s="96">
        <f t="shared" si="22"/>
        <v>0</v>
      </c>
      <c r="AD331">
        <f t="shared" si="23"/>
        <v>45566</v>
      </c>
    </row>
    <row r="332" spans="1:30" x14ac:dyDescent="0.2">
      <c r="A332" s="97" t="s">
        <v>546</v>
      </c>
      <c r="B332" s="98" t="s">
        <v>147</v>
      </c>
      <c r="C332" s="98" t="s">
        <v>148</v>
      </c>
      <c r="D332" s="98" t="s">
        <v>66</v>
      </c>
      <c r="E332" s="99">
        <v>45597</v>
      </c>
      <c r="F332" s="89"/>
      <c r="G332" s="90"/>
      <c r="H332" s="100">
        <f t="shared" si="20"/>
        <v>0</v>
      </c>
      <c r="I332" s="92"/>
      <c r="J332" s="101"/>
      <c r="K332" s="94"/>
      <c r="L332" s="102" t="str">
        <f t="shared" si="21"/>
        <v/>
      </c>
      <c r="O332" s="96">
        <f t="shared" si="22"/>
        <v>0</v>
      </c>
      <c r="AD332">
        <f t="shared" si="23"/>
        <v>45597</v>
      </c>
    </row>
    <row r="333" spans="1:30" x14ac:dyDescent="0.2">
      <c r="A333" s="97" t="s">
        <v>547</v>
      </c>
      <c r="B333" s="98" t="s">
        <v>147</v>
      </c>
      <c r="C333" s="98" t="s">
        <v>148</v>
      </c>
      <c r="D333" s="98" t="s">
        <v>66</v>
      </c>
      <c r="E333" s="99">
        <v>45627</v>
      </c>
      <c r="F333" s="89"/>
      <c r="G333" s="90"/>
      <c r="H333" s="100">
        <f t="shared" si="20"/>
        <v>0</v>
      </c>
      <c r="I333" s="92"/>
      <c r="J333" s="101"/>
      <c r="K333" s="94"/>
      <c r="L333" s="102" t="str">
        <f t="shared" si="21"/>
        <v/>
      </c>
      <c r="O333" s="96">
        <f t="shared" si="22"/>
        <v>0</v>
      </c>
      <c r="AD333">
        <f t="shared" si="23"/>
        <v>45627</v>
      </c>
    </row>
    <row r="334" spans="1:30" x14ac:dyDescent="0.2">
      <c r="A334" s="97" t="s">
        <v>548</v>
      </c>
      <c r="B334" s="98" t="s">
        <v>147</v>
      </c>
      <c r="C334" s="98" t="s">
        <v>148</v>
      </c>
      <c r="D334" s="98" t="s">
        <v>66</v>
      </c>
      <c r="E334" s="99">
        <v>45658</v>
      </c>
      <c r="F334" s="89"/>
      <c r="G334" s="90"/>
      <c r="H334" s="100">
        <f t="shared" si="20"/>
        <v>0</v>
      </c>
      <c r="I334" s="92"/>
      <c r="J334" s="101"/>
      <c r="K334" s="94"/>
      <c r="L334" s="102" t="str">
        <f t="shared" si="21"/>
        <v/>
      </c>
      <c r="O334" s="96">
        <f t="shared" si="22"/>
        <v>0</v>
      </c>
      <c r="AD334">
        <f t="shared" si="23"/>
        <v>45658</v>
      </c>
    </row>
    <row r="335" spans="1:30" x14ac:dyDescent="0.2">
      <c r="A335" s="97" t="s">
        <v>549</v>
      </c>
      <c r="B335" s="98" t="s">
        <v>147</v>
      </c>
      <c r="C335" s="98" t="s">
        <v>148</v>
      </c>
      <c r="D335" s="98" t="s">
        <v>66</v>
      </c>
      <c r="E335" s="99">
        <v>45689</v>
      </c>
      <c r="F335" s="89"/>
      <c r="G335" s="90"/>
      <c r="H335" s="100">
        <f t="shared" si="20"/>
        <v>0</v>
      </c>
      <c r="I335" s="92"/>
      <c r="J335" s="101"/>
      <c r="K335" s="94"/>
      <c r="L335" s="102" t="str">
        <f t="shared" si="21"/>
        <v/>
      </c>
      <c r="O335" s="96">
        <f t="shared" si="22"/>
        <v>0</v>
      </c>
      <c r="AD335">
        <f t="shared" si="23"/>
        <v>45689</v>
      </c>
    </row>
    <row r="336" spans="1:30" x14ac:dyDescent="0.2">
      <c r="A336" s="97" t="s">
        <v>550</v>
      </c>
      <c r="B336" s="98" t="s">
        <v>147</v>
      </c>
      <c r="C336" s="98" t="s">
        <v>148</v>
      </c>
      <c r="D336" s="98" t="s">
        <v>66</v>
      </c>
      <c r="E336" s="99">
        <v>45717</v>
      </c>
      <c r="F336" s="89"/>
      <c r="G336" s="90"/>
      <c r="H336" s="100">
        <f t="shared" si="20"/>
        <v>0</v>
      </c>
      <c r="I336" s="92"/>
      <c r="J336" s="101"/>
      <c r="K336" s="94"/>
      <c r="L336" s="102" t="str">
        <f t="shared" si="21"/>
        <v/>
      </c>
      <c r="O336" s="96">
        <f t="shared" si="22"/>
        <v>0</v>
      </c>
      <c r="AD336">
        <f t="shared" si="23"/>
        <v>45717</v>
      </c>
    </row>
    <row r="337" spans="1:30" x14ac:dyDescent="0.2">
      <c r="A337" s="97" t="s">
        <v>551</v>
      </c>
      <c r="B337" s="98" t="s">
        <v>147</v>
      </c>
      <c r="C337" s="98" t="s">
        <v>148</v>
      </c>
      <c r="D337" s="98" t="s">
        <v>66</v>
      </c>
      <c r="E337" s="99">
        <v>45748</v>
      </c>
      <c r="F337" s="89"/>
      <c r="G337" s="90"/>
      <c r="H337" s="100">
        <f t="shared" si="20"/>
        <v>0</v>
      </c>
      <c r="I337" s="92"/>
      <c r="J337" s="101"/>
      <c r="K337" s="94"/>
      <c r="L337" s="102" t="str">
        <f t="shared" si="21"/>
        <v/>
      </c>
      <c r="O337" s="96">
        <f t="shared" si="22"/>
        <v>0</v>
      </c>
      <c r="AD337">
        <f t="shared" si="23"/>
        <v>45748</v>
      </c>
    </row>
    <row r="338" spans="1:30" x14ac:dyDescent="0.2">
      <c r="A338" s="97" t="s">
        <v>552</v>
      </c>
      <c r="B338" s="98" t="s">
        <v>147</v>
      </c>
      <c r="C338" s="98" t="s">
        <v>148</v>
      </c>
      <c r="D338" s="98" t="s">
        <v>66</v>
      </c>
      <c r="E338" s="99">
        <v>45778</v>
      </c>
      <c r="F338" s="89"/>
      <c r="G338" s="90"/>
      <c r="H338" s="100">
        <f t="shared" si="20"/>
        <v>0</v>
      </c>
      <c r="I338" s="92"/>
      <c r="J338" s="101"/>
      <c r="K338" s="94"/>
      <c r="L338" s="102" t="str">
        <f t="shared" si="21"/>
        <v/>
      </c>
      <c r="O338" s="96">
        <f t="shared" si="22"/>
        <v>0</v>
      </c>
      <c r="AD338">
        <f t="shared" si="23"/>
        <v>45778</v>
      </c>
    </row>
    <row r="339" spans="1:30" x14ac:dyDescent="0.2">
      <c r="A339" s="97" t="s">
        <v>553</v>
      </c>
      <c r="B339" s="98" t="s">
        <v>147</v>
      </c>
      <c r="C339" s="98" t="s">
        <v>148</v>
      </c>
      <c r="D339" s="98" t="s">
        <v>66</v>
      </c>
      <c r="E339" s="99">
        <v>45809</v>
      </c>
      <c r="F339" s="89"/>
      <c r="G339" s="90"/>
      <c r="H339" s="100">
        <f t="shared" si="20"/>
        <v>0</v>
      </c>
      <c r="I339" s="92"/>
      <c r="J339" s="101"/>
      <c r="K339" s="94"/>
      <c r="L339" s="102" t="str">
        <f t="shared" si="21"/>
        <v/>
      </c>
      <c r="O339" s="96">
        <f t="shared" si="22"/>
        <v>0</v>
      </c>
      <c r="AD339">
        <f t="shared" si="23"/>
        <v>45809</v>
      </c>
    </row>
    <row r="340" spans="1:30" x14ac:dyDescent="0.2">
      <c r="A340" s="97" t="s">
        <v>554</v>
      </c>
      <c r="B340" s="98" t="s">
        <v>147</v>
      </c>
      <c r="C340" s="98" t="s">
        <v>148</v>
      </c>
      <c r="D340" s="98" t="s">
        <v>66</v>
      </c>
      <c r="E340" s="99">
        <v>45839</v>
      </c>
      <c r="F340" s="89"/>
      <c r="G340" s="90"/>
      <c r="H340" s="100">
        <f t="shared" si="20"/>
        <v>0</v>
      </c>
      <c r="I340" s="92"/>
      <c r="J340" s="101"/>
      <c r="K340" s="94"/>
      <c r="L340" s="102" t="str">
        <f t="shared" si="21"/>
        <v/>
      </c>
      <c r="O340" s="96">
        <f t="shared" si="22"/>
        <v>0</v>
      </c>
      <c r="AD340">
        <f t="shared" si="23"/>
        <v>45839</v>
      </c>
    </row>
    <row r="341" spans="1:30" x14ac:dyDescent="0.2">
      <c r="A341" s="97" t="s">
        <v>555</v>
      </c>
      <c r="B341" s="98" t="s">
        <v>147</v>
      </c>
      <c r="C341" s="98" t="s">
        <v>148</v>
      </c>
      <c r="D341" s="98" t="s">
        <v>66</v>
      </c>
      <c r="E341" s="99">
        <v>45870</v>
      </c>
      <c r="F341" s="89"/>
      <c r="G341" s="90"/>
      <c r="H341" s="100">
        <f t="shared" si="20"/>
        <v>0</v>
      </c>
      <c r="I341" s="92"/>
      <c r="J341" s="101"/>
      <c r="K341" s="94"/>
      <c r="L341" s="102" t="str">
        <f t="shared" si="21"/>
        <v/>
      </c>
      <c r="O341" s="96">
        <f t="shared" si="22"/>
        <v>0</v>
      </c>
      <c r="AD341">
        <f t="shared" si="23"/>
        <v>45870</v>
      </c>
    </row>
    <row r="342" spans="1:30" x14ac:dyDescent="0.2">
      <c r="A342" s="97" t="s">
        <v>556</v>
      </c>
      <c r="B342" s="98" t="s">
        <v>147</v>
      </c>
      <c r="C342" s="98" t="s">
        <v>148</v>
      </c>
      <c r="D342" s="98" t="s">
        <v>66</v>
      </c>
      <c r="E342" s="99">
        <v>45901</v>
      </c>
      <c r="F342" s="89"/>
      <c r="G342" s="90"/>
      <c r="H342" s="100">
        <f t="shared" si="20"/>
        <v>0</v>
      </c>
      <c r="I342" s="92"/>
      <c r="J342" s="101"/>
      <c r="K342" s="94"/>
      <c r="L342" s="102" t="str">
        <f t="shared" si="21"/>
        <v/>
      </c>
      <c r="O342" s="96">
        <f t="shared" si="22"/>
        <v>0</v>
      </c>
      <c r="AD342">
        <f t="shared" si="23"/>
        <v>45901</v>
      </c>
    </row>
    <row r="343" spans="1:30" x14ac:dyDescent="0.2">
      <c r="A343" s="97" t="s">
        <v>557</v>
      </c>
      <c r="B343" s="98" t="s">
        <v>149</v>
      </c>
      <c r="C343" s="98" t="s">
        <v>150</v>
      </c>
      <c r="D343" s="98" t="s">
        <v>66</v>
      </c>
      <c r="E343" s="99">
        <v>45566</v>
      </c>
      <c r="F343" s="89"/>
      <c r="G343" s="90"/>
      <c r="H343" s="100">
        <f t="shared" si="20"/>
        <v>0</v>
      </c>
      <c r="I343" s="92"/>
      <c r="J343" s="101"/>
      <c r="K343" s="94"/>
      <c r="L343" s="102" t="str">
        <f t="shared" si="21"/>
        <v/>
      </c>
      <c r="O343" s="96">
        <f t="shared" si="22"/>
        <v>0</v>
      </c>
      <c r="AD343">
        <f t="shared" si="23"/>
        <v>45566</v>
      </c>
    </row>
    <row r="344" spans="1:30" x14ac:dyDescent="0.2">
      <c r="A344" s="97" t="s">
        <v>558</v>
      </c>
      <c r="B344" s="98" t="s">
        <v>149</v>
      </c>
      <c r="C344" s="98" t="s">
        <v>150</v>
      </c>
      <c r="D344" s="98" t="s">
        <v>66</v>
      </c>
      <c r="E344" s="99">
        <v>45597</v>
      </c>
      <c r="F344" s="89"/>
      <c r="G344" s="90"/>
      <c r="H344" s="100">
        <f t="shared" si="20"/>
        <v>0</v>
      </c>
      <c r="I344" s="92"/>
      <c r="J344" s="101"/>
      <c r="K344" s="94"/>
      <c r="L344" s="102" t="str">
        <f t="shared" si="21"/>
        <v/>
      </c>
      <c r="O344" s="96">
        <f t="shared" si="22"/>
        <v>0</v>
      </c>
      <c r="AD344">
        <f t="shared" si="23"/>
        <v>45597</v>
      </c>
    </row>
    <row r="345" spans="1:30" x14ac:dyDescent="0.2">
      <c r="A345" s="97" t="s">
        <v>559</v>
      </c>
      <c r="B345" s="98" t="s">
        <v>149</v>
      </c>
      <c r="C345" s="98" t="s">
        <v>150</v>
      </c>
      <c r="D345" s="98" t="s">
        <v>66</v>
      </c>
      <c r="E345" s="99">
        <v>45627</v>
      </c>
      <c r="F345" s="89"/>
      <c r="G345" s="90"/>
      <c r="H345" s="100">
        <f t="shared" si="20"/>
        <v>0</v>
      </c>
      <c r="I345" s="92"/>
      <c r="J345" s="101"/>
      <c r="K345" s="94"/>
      <c r="L345" s="102" t="str">
        <f t="shared" si="21"/>
        <v/>
      </c>
      <c r="O345" s="96">
        <f t="shared" si="22"/>
        <v>0</v>
      </c>
      <c r="AD345">
        <f t="shared" si="23"/>
        <v>45627</v>
      </c>
    </row>
    <row r="346" spans="1:30" x14ac:dyDescent="0.2">
      <c r="A346" s="97" t="s">
        <v>560</v>
      </c>
      <c r="B346" s="98" t="s">
        <v>149</v>
      </c>
      <c r="C346" s="98" t="s">
        <v>150</v>
      </c>
      <c r="D346" s="98" t="s">
        <v>66</v>
      </c>
      <c r="E346" s="99">
        <v>45658</v>
      </c>
      <c r="F346" s="89"/>
      <c r="G346" s="90"/>
      <c r="H346" s="100">
        <f t="shared" si="20"/>
        <v>0</v>
      </c>
      <c r="I346" s="92"/>
      <c r="J346" s="101"/>
      <c r="K346" s="94"/>
      <c r="L346" s="102" t="str">
        <f t="shared" si="21"/>
        <v/>
      </c>
      <c r="O346" s="96">
        <f t="shared" si="22"/>
        <v>0</v>
      </c>
      <c r="AD346">
        <f t="shared" si="23"/>
        <v>45658</v>
      </c>
    </row>
    <row r="347" spans="1:30" x14ac:dyDescent="0.2">
      <c r="A347" s="97" t="s">
        <v>561</v>
      </c>
      <c r="B347" s="98" t="s">
        <v>149</v>
      </c>
      <c r="C347" s="98" t="s">
        <v>150</v>
      </c>
      <c r="D347" s="98" t="s">
        <v>66</v>
      </c>
      <c r="E347" s="99">
        <v>45689</v>
      </c>
      <c r="F347" s="89"/>
      <c r="G347" s="90"/>
      <c r="H347" s="100">
        <f t="shared" si="20"/>
        <v>0</v>
      </c>
      <c r="I347" s="92"/>
      <c r="J347" s="101"/>
      <c r="K347" s="94"/>
      <c r="L347" s="102" t="str">
        <f t="shared" si="21"/>
        <v/>
      </c>
      <c r="O347" s="96">
        <f t="shared" si="22"/>
        <v>0</v>
      </c>
      <c r="AD347">
        <f t="shared" si="23"/>
        <v>45689</v>
      </c>
    </row>
    <row r="348" spans="1:30" x14ac:dyDescent="0.2">
      <c r="A348" s="97" t="s">
        <v>562</v>
      </c>
      <c r="B348" s="98" t="s">
        <v>149</v>
      </c>
      <c r="C348" s="98" t="s">
        <v>150</v>
      </c>
      <c r="D348" s="98" t="s">
        <v>66</v>
      </c>
      <c r="E348" s="99">
        <v>45717</v>
      </c>
      <c r="F348" s="89"/>
      <c r="G348" s="90"/>
      <c r="H348" s="100">
        <f t="shared" si="20"/>
        <v>0</v>
      </c>
      <c r="I348" s="92"/>
      <c r="J348" s="101"/>
      <c r="K348" s="94"/>
      <c r="L348" s="102" t="str">
        <f t="shared" si="21"/>
        <v/>
      </c>
      <c r="O348" s="96">
        <f t="shared" si="22"/>
        <v>0</v>
      </c>
      <c r="AD348">
        <f t="shared" si="23"/>
        <v>45717</v>
      </c>
    </row>
    <row r="349" spans="1:30" x14ac:dyDescent="0.2">
      <c r="A349" s="97" t="s">
        <v>563</v>
      </c>
      <c r="B349" s="98" t="s">
        <v>149</v>
      </c>
      <c r="C349" s="98" t="s">
        <v>150</v>
      </c>
      <c r="D349" s="98" t="s">
        <v>66</v>
      </c>
      <c r="E349" s="99">
        <v>45748</v>
      </c>
      <c r="F349" s="89"/>
      <c r="G349" s="90"/>
      <c r="H349" s="100">
        <f t="shared" si="20"/>
        <v>0</v>
      </c>
      <c r="I349" s="92"/>
      <c r="J349" s="101"/>
      <c r="K349" s="94"/>
      <c r="L349" s="102" t="str">
        <f t="shared" si="21"/>
        <v/>
      </c>
      <c r="O349" s="96">
        <f t="shared" si="22"/>
        <v>0</v>
      </c>
      <c r="AD349">
        <f t="shared" si="23"/>
        <v>45748</v>
      </c>
    </row>
    <row r="350" spans="1:30" x14ac:dyDescent="0.2">
      <c r="A350" s="97" t="s">
        <v>564</v>
      </c>
      <c r="B350" s="98" t="s">
        <v>149</v>
      </c>
      <c r="C350" s="98" t="s">
        <v>150</v>
      </c>
      <c r="D350" s="98" t="s">
        <v>66</v>
      </c>
      <c r="E350" s="99">
        <v>45778</v>
      </c>
      <c r="F350" s="89"/>
      <c r="G350" s="90"/>
      <c r="H350" s="100">
        <f t="shared" si="20"/>
        <v>0</v>
      </c>
      <c r="I350" s="92"/>
      <c r="J350" s="101"/>
      <c r="K350" s="94"/>
      <c r="L350" s="102" t="str">
        <f t="shared" si="21"/>
        <v/>
      </c>
      <c r="O350" s="96">
        <f t="shared" si="22"/>
        <v>0</v>
      </c>
      <c r="AD350">
        <f t="shared" si="23"/>
        <v>45778</v>
      </c>
    </row>
    <row r="351" spans="1:30" x14ac:dyDescent="0.2">
      <c r="A351" s="97" t="s">
        <v>565</v>
      </c>
      <c r="B351" s="98" t="s">
        <v>149</v>
      </c>
      <c r="C351" s="98" t="s">
        <v>150</v>
      </c>
      <c r="D351" s="98" t="s">
        <v>66</v>
      </c>
      <c r="E351" s="99">
        <v>45809</v>
      </c>
      <c r="F351" s="89"/>
      <c r="G351" s="90"/>
      <c r="H351" s="100">
        <f t="shared" si="20"/>
        <v>0</v>
      </c>
      <c r="I351" s="92"/>
      <c r="J351" s="101"/>
      <c r="K351" s="94"/>
      <c r="L351" s="102" t="str">
        <f t="shared" si="21"/>
        <v/>
      </c>
      <c r="O351" s="96">
        <f t="shared" si="22"/>
        <v>0</v>
      </c>
      <c r="AD351">
        <f t="shared" si="23"/>
        <v>45809</v>
      </c>
    </row>
    <row r="352" spans="1:30" x14ac:dyDescent="0.2">
      <c r="A352" s="97" t="s">
        <v>566</v>
      </c>
      <c r="B352" s="98" t="s">
        <v>149</v>
      </c>
      <c r="C352" s="98" t="s">
        <v>150</v>
      </c>
      <c r="D352" s="98" t="s">
        <v>66</v>
      </c>
      <c r="E352" s="99">
        <v>45839</v>
      </c>
      <c r="F352" s="89"/>
      <c r="G352" s="90"/>
      <c r="H352" s="100">
        <f t="shared" si="20"/>
        <v>0</v>
      </c>
      <c r="I352" s="92"/>
      <c r="J352" s="101"/>
      <c r="K352" s="94"/>
      <c r="L352" s="102" t="str">
        <f t="shared" si="21"/>
        <v/>
      </c>
      <c r="O352" s="96">
        <f t="shared" si="22"/>
        <v>0</v>
      </c>
      <c r="AD352">
        <f t="shared" si="23"/>
        <v>45839</v>
      </c>
    </row>
    <row r="353" spans="1:30" x14ac:dyDescent="0.2">
      <c r="A353" s="97" t="s">
        <v>567</v>
      </c>
      <c r="B353" s="98" t="s">
        <v>149</v>
      </c>
      <c r="C353" s="98" t="s">
        <v>150</v>
      </c>
      <c r="D353" s="98" t="s">
        <v>66</v>
      </c>
      <c r="E353" s="99">
        <v>45870</v>
      </c>
      <c r="F353" s="89"/>
      <c r="G353" s="90"/>
      <c r="H353" s="100">
        <f t="shared" si="20"/>
        <v>0</v>
      </c>
      <c r="I353" s="92"/>
      <c r="J353" s="101"/>
      <c r="K353" s="94"/>
      <c r="L353" s="102" t="str">
        <f t="shared" si="21"/>
        <v/>
      </c>
      <c r="O353" s="96">
        <f t="shared" si="22"/>
        <v>0</v>
      </c>
      <c r="AD353">
        <f t="shared" si="23"/>
        <v>45870</v>
      </c>
    </row>
    <row r="354" spans="1:30" x14ac:dyDescent="0.2">
      <c r="A354" s="97" t="s">
        <v>568</v>
      </c>
      <c r="B354" s="98" t="s">
        <v>149</v>
      </c>
      <c r="C354" s="98" t="s">
        <v>150</v>
      </c>
      <c r="D354" s="98" t="s">
        <v>66</v>
      </c>
      <c r="E354" s="99">
        <v>45901</v>
      </c>
      <c r="F354" s="89"/>
      <c r="G354" s="90"/>
      <c r="H354" s="100">
        <f t="shared" si="20"/>
        <v>0</v>
      </c>
      <c r="I354" s="92"/>
      <c r="J354" s="101"/>
      <c r="K354" s="94"/>
      <c r="L354" s="102" t="str">
        <f t="shared" si="21"/>
        <v/>
      </c>
      <c r="O354" s="96">
        <f t="shared" si="22"/>
        <v>0</v>
      </c>
      <c r="AD354">
        <f t="shared" si="23"/>
        <v>45901</v>
      </c>
    </row>
    <row r="355" spans="1:30" x14ac:dyDescent="0.2">
      <c r="A355" s="97" t="s">
        <v>569</v>
      </c>
      <c r="B355" s="98" t="s">
        <v>151</v>
      </c>
      <c r="C355" s="98" t="s">
        <v>152</v>
      </c>
      <c r="D355" s="98" t="s">
        <v>66</v>
      </c>
      <c r="E355" s="99">
        <v>45566</v>
      </c>
      <c r="F355" s="89"/>
      <c r="G355" s="90"/>
      <c r="H355" s="100">
        <f t="shared" si="20"/>
        <v>0</v>
      </c>
      <c r="I355" s="92"/>
      <c r="J355" s="101"/>
      <c r="K355" s="94"/>
      <c r="L355" s="102" t="str">
        <f t="shared" si="21"/>
        <v/>
      </c>
      <c r="O355" s="96">
        <f t="shared" si="22"/>
        <v>0</v>
      </c>
      <c r="AD355">
        <f t="shared" si="23"/>
        <v>45566</v>
      </c>
    </row>
    <row r="356" spans="1:30" x14ac:dyDescent="0.2">
      <c r="A356" s="97" t="s">
        <v>570</v>
      </c>
      <c r="B356" s="98" t="s">
        <v>151</v>
      </c>
      <c r="C356" s="98" t="s">
        <v>152</v>
      </c>
      <c r="D356" s="98" t="s">
        <v>66</v>
      </c>
      <c r="E356" s="99">
        <v>45597</v>
      </c>
      <c r="F356" s="89"/>
      <c r="G356" s="90"/>
      <c r="H356" s="100">
        <f t="shared" si="20"/>
        <v>0</v>
      </c>
      <c r="I356" s="92"/>
      <c r="J356" s="101"/>
      <c r="K356" s="94"/>
      <c r="L356" s="102" t="str">
        <f t="shared" si="21"/>
        <v/>
      </c>
      <c r="O356" s="96">
        <f t="shared" si="22"/>
        <v>0</v>
      </c>
      <c r="AD356">
        <f t="shared" si="23"/>
        <v>45597</v>
      </c>
    </row>
    <row r="357" spans="1:30" x14ac:dyDescent="0.2">
      <c r="A357" s="97" t="s">
        <v>571</v>
      </c>
      <c r="B357" s="98" t="s">
        <v>151</v>
      </c>
      <c r="C357" s="98" t="s">
        <v>152</v>
      </c>
      <c r="D357" s="98" t="s">
        <v>66</v>
      </c>
      <c r="E357" s="99">
        <v>45627</v>
      </c>
      <c r="F357" s="89"/>
      <c r="G357" s="90"/>
      <c r="H357" s="100">
        <f t="shared" si="20"/>
        <v>0</v>
      </c>
      <c r="I357" s="92"/>
      <c r="J357" s="101"/>
      <c r="K357" s="94"/>
      <c r="L357" s="102" t="str">
        <f t="shared" si="21"/>
        <v/>
      </c>
      <c r="O357" s="96">
        <f t="shared" si="22"/>
        <v>0</v>
      </c>
      <c r="AD357">
        <f t="shared" si="23"/>
        <v>45627</v>
      </c>
    </row>
    <row r="358" spans="1:30" x14ac:dyDescent="0.2">
      <c r="A358" s="97" t="s">
        <v>572</v>
      </c>
      <c r="B358" s="98" t="s">
        <v>151</v>
      </c>
      <c r="C358" s="98" t="s">
        <v>152</v>
      </c>
      <c r="D358" s="98" t="s">
        <v>66</v>
      </c>
      <c r="E358" s="99">
        <v>45658</v>
      </c>
      <c r="F358" s="89"/>
      <c r="G358" s="90"/>
      <c r="H358" s="100">
        <f t="shared" si="20"/>
        <v>0</v>
      </c>
      <c r="I358" s="92"/>
      <c r="J358" s="101"/>
      <c r="K358" s="94"/>
      <c r="L358" s="102" t="str">
        <f t="shared" si="21"/>
        <v/>
      </c>
      <c r="O358" s="96">
        <f t="shared" si="22"/>
        <v>0</v>
      </c>
      <c r="AD358">
        <f t="shared" si="23"/>
        <v>45658</v>
      </c>
    </row>
    <row r="359" spans="1:30" x14ac:dyDescent="0.2">
      <c r="A359" s="97" t="s">
        <v>573</v>
      </c>
      <c r="B359" s="98" t="s">
        <v>151</v>
      </c>
      <c r="C359" s="98" t="s">
        <v>152</v>
      </c>
      <c r="D359" s="98" t="s">
        <v>66</v>
      </c>
      <c r="E359" s="99">
        <v>45689</v>
      </c>
      <c r="F359" s="89"/>
      <c r="G359" s="90"/>
      <c r="H359" s="100">
        <f t="shared" si="20"/>
        <v>0</v>
      </c>
      <c r="I359" s="92"/>
      <c r="J359" s="101"/>
      <c r="K359" s="94"/>
      <c r="L359" s="102" t="str">
        <f t="shared" si="21"/>
        <v/>
      </c>
      <c r="O359" s="96">
        <f t="shared" si="22"/>
        <v>0</v>
      </c>
      <c r="AD359">
        <f t="shared" si="23"/>
        <v>45689</v>
      </c>
    </row>
    <row r="360" spans="1:30" x14ac:dyDescent="0.2">
      <c r="A360" s="97" t="s">
        <v>574</v>
      </c>
      <c r="B360" s="98" t="s">
        <v>151</v>
      </c>
      <c r="C360" s="98" t="s">
        <v>152</v>
      </c>
      <c r="D360" s="98" t="s">
        <v>66</v>
      </c>
      <c r="E360" s="99">
        <v>45717</v>
      </c>
      <c r="F360" s="89"/>
      <c r="G360" s="90"/>
      <c r="H360" s="100">
        <f t="shared" si="20"/>
        <v>0</v>
      </c>
      <c r="I360" s="92"/>
      <c r="J360" s="101"/>
      <c r="K360" s="94"/>
      <c r="L360" s="102" t="str">
        <f t="shared" si="21"/>
        <v/>
      </c>
      <c r="O360" s="96">
        <f t="shared" si="22"/>
        <v>0</v>
      </c>
      <c r="AD360">
        <f t="shared" si="23"/>
        <v>45717</v>
      </c>
    </row>
    <row r="361" spans="1:30" x14ac:dyDescent="0.2">
      <c r="A361" s="97" t="s">
        <v>575</v>
      </c>
      <c r="B361" s="98" t="s">
        <v>151</v>
      </c>
      <c r="C361" s="98" t="s">
        <v>152</v>
      </c>
      <c r="D361" s="98" t="s">
        <v>66</v>
      </c>
      <c r="E361" s="99">
        <v>45748</v>
      </c>
      <c r="F361" s="89"/>
      <c r="G361" s="90"/>
      <c r="H361" s="100">
        <f t="shared" si="20"/>
        <v>0</v>
      </c>
      <c r="I361" s="92"/>
      <c r="J361" s="101"/>
      <c r="K361" s="94"/>
      <c r="L361" s="102" t="str">
        <f t="shared" si="21"/>
        <v/>
      </c>
      <c r="O361" s="96">
        <f t="shared" si="22"/>
        <v>0</v>
      </c>
      <c r="AD361">
        <f t="shared" si="23"/>
        <v>45748</v>
      </c>
    </row>
    <row r="362" spans="1:30" x14ac:dyDescent="0.2">
      <c r="A362" s="97" t="s">
        <v>576</v>
      </c>
      <c r="B362" s="98" t="s">
        <v>151</v>
      </c>
      <c r="C362" s="98" t="s">
        <v>152</v>
      </c>
      <c r="D362" s="98" t="s">
        <v>66</v>
      </c>
      <c r="E362" s="99">
        <v>45778</v>
      </c>
      <c r="F362" s="89"/>
      <c r="G362" s="90"/>
      <c r="H362" s="100">
        <f t="shared" si="20"/>
        <v>0</v>
      </c>
      <c r="I362" s="92"/>
      <c r="J362" s="101"/>
      <c r="K362" s="94"/>
      <c r="L362" s="102" t="str">
        <f t="shared" si="21"/>
        <v/>
      </c>
      <c r="O362" s="96">
        <f t="shared" si="22"/>
        <v>0</v>
      </c>
      <c r="AD362">
        <f t="shared" si="23"/>
        <v>45778</v>
      </c>
    </row>
    <row r="363" spans="1:30" x14ac:dyDescent="0.2">
      <c r="A363" s="97" t="s">
        <v>577</v>
      </c>
      <c r="B363" s="98" t="s">
        <v>151</v>
      </c>
      <c r="C363" s="98" t="s">
        <v>152</v>
      </c>
      <c r="D363" s="98" t="s">
        <v>66</v>
      </c>
      <c r="E363" s="99">
        <v>45809</v>
      </c>
      <c r="F363" s="89"/>
      <c r="G363" s="90"/>
      <c r="H363" s="100">
        <f t="shared" si="20"/>
        <v>0</v>
      </c>
      <c r="I363" s="92"/>
      <c r="J363" s="101"/>
      <c r="K363" s="94"/>
      <c r="L363" s="102" t="str">
        <f t="shared" si="21"/>
        <v/>
      </c>
      <c r="O363" s="96">
        <f t="shared" si="22"/>
        <v>0</v>
      </c>
      <c r="AD363">
        <f t="shared" si="23"/>
        <v>45809</v>
      </c>
    </row>
    <row r="364" spans="1:30" x14ac:dyDescent="0.2">
      <c r="A364" s="97" t="s">
        <v>578</v>
      </c>
      <c r="B364" s="98" t="s">
        <v>151</v>
      </c>
      <c r="C364" s="98" t="s">
        <v>152</v>
      </c>
      <c r="D364" s="98" t="s">
        <v>66</v>
      </c>
      <c r="E364" s="99">
        <v>45839</v>
      </c>
      <c r="F364" s="89"/>
      <c r="G364" s="90"/>
      <c r="H364" s="100">
        <f t="shared" si="20"/>
        <v>0</v>
      </c>
      <c r="I364" s="92"/>
      <c r="J364" s="101"/>
      <c r="K364" s="94"/>
      <c r="L364" s="102" t="str">
        <f t="shared" si="21"/>
        <v/>
      </c>
      <c r="O364" s="96">
        <f t="shared" si="22"/>
        <v>0</v>
      </c>
      <c r="AD364">
        <f t="shared" si="23"/>
        <v>45839</v>
      </c>
    </row>
    <row r="365" spans="1:30" x14ac:dyDescent="0.2">
      <c r="A365" s="97" t="s">
        <v>579</v>
      </c>
      <c r="B365" s="98" t="s">
        <v>151</v>
      </c>
      <c r="C365" s="98" t="s">
        <v>152</v>
      </c>
      <c r="D365" s="98" t="s">
        <v>66</v>
      </c>
      <c r="E365" s="99">
        <v>45870</v>
      </c>
      <c r="F365" s="89"/>
      <c r="G365" s="90"/>
      <c r="H365" s="100">
        <f t="shared" si="20"/>
        <v>0</v>
      </c>
      <c r="I365" s="92"/>
      <c r="J365" s="101"/>
      <c r="K365" s="94"/>
      <c r="L365" s="102" t="str">
        <f t="shared" si="21"/>
        <v/>
      </c>
      <c r="O365" s="96">
        <f t="shared" si="22"/>
        <v>0</v>
      </c>
      <c r="AD365">
        <f t="shared" si="23"/>
        <v>45870</v>
      </c>
    </row>
    <row r="366" spans="1:30" x14ac:dyDescent="0.2">
      <c r="A366" s="97" t="s">
        <v>580</v>
      </c>
      <c r="B366" s="98" t="s">
        <v>151</v>
      </c>
      <c r="C366" s="98" t="s">
        <v>152</v>
      </c>
      <c r="D366" s="98" t="s">
        <v>66</v>
      </c>
      <c r="E366" s="99">
        <v>45901</v>
      </c>
      <c r="F366" s="89"/>
      <c r="G366" s="90"/>
      <c r="H366" s="100">
        <f t="shared" si="20"/>
        <v>0</v>
      </c>
      <c r="I366" s="92"/>
      <c r="J366" s="101"/>
      <c r="K366" s="94"/>
      <c r="L366" s="102" t="str">
        <f t="shared" si="21"/>
        <v/>
      </c>
      <c r="O366" s="96">
        <f t="shared" si="22"/>
        <v>0</v>
      </c>
      <c r="AD366">
        <f t="shared" si="23"/>
        <v>45901</v>
      </c>
    </row>
    <row r="367" spans="1:30" x14ac:dyDescent="0.2">
      <c r="A367" s="97" t="s">
        <v>581</v>
      </c>
      <c r="B367" s="98" t="s">
        <v>153</v>
      </c>
      <c r="C367" s="98" t="s">
        <v>154</v>
      </c>
      <c r="D367" s="98" t="s">
        <v>66</v>
      </c>
      <c r="E367" s="99">
        <v>45566</v>
      </c>
      <c r="F367" s="89"/>
      <c r="G367" s="90"/>
      <c r="H367" s="100">
        <f t="shared" si="20"/>
        <v>0</v>
      </c>
      <c r="I367" s="92"/>
      <c r="J367" s="101"/>
      <c r="K367" s="94"/>
      <c r="L367" s="102" t="str">
        <f t="shared" si="21"/>
        <v/>
      </c>
      <c r="O367" s="96">
        <f t="shared" si="22"/>
        <v>0</v>
      </c>
      <c r="AD367">
        <f t="shared" si="23"/>
        <v>45566</v>
      </c>
    </row>
    <row r="368" spans="1:30" x14ac:dyDescent="0.2">
      <c r="A368" s="97" t="s">
        <v>582</v>
      </c>
      <c r="B368" s="98" t="s">
        <v>153</v>
      </c>
      <c r="C368" s="98" t="s">
        <v>154</v>
      </c>
      <c r="D368" s="98" t="s">
        <v>66</v>
      </c>
      <c r="E368" s="99">
        <v>45597</v>
      </c>
      <c r="F368" s="89"/>
      <c r="G368" s="90"/>
      <c r="H368" s="100">
        <f t="shared" si="20"/>
        <v>0</v>
      </c>
      <c r="I368" s="92"/>
      <c r="J368" s="101"/>
      <c r="K368" s="94"/>
      <c r="L368" s="102" t="str">
        <f t="shared" si="21"/>
        <v/>
      </c>
      <c r="O368" s="96">
        <f t="shared" si="22"/>
        <v>0</v>
      </c>
      <c r="AD368">
        <f t="shared" si="23"/>
        <v>45597</v>
      </c>
    </row>
    <row r="369" spans="1:30" x14ac:dyDescent="0.2">
      <c r="A369" s="97" t="s">
        <v>583</v>
      </c>
      <c r="B369" s="98" t="s">
        <v>153</v>
      </c>
      <c r="C369" s="98" t="s">
        <v>154</v>
      </c>
      <c r="D369" s="98" t="s">
        <v>66</v>
      </c>
      <c r="E369" s="99">
        <v>45627</v>
      </c>
      <c r="F369" s="89"/>
      <c r="G369" s="90"/>
      <c r="H369" s="100">
        <f t="shared" si="20"/>
        <v>0</v>
      </c>
      <c r="I369" s="92"/>
      <c r="J369" s="101"/>
      <c r="K369" s="94"/>
      <c r="L369" s="102" t="str">
        <f t="shared" si="21"/>
        <v/>
      </c>
      <c r="O369" s="96">
        <f t="shared" si="22"/>
        <v>0</v>
      </c>
      <c r="AD369">
        <f t="shared" si="23"/>
        <v>45627</v>
      </c>
    </row>
    <row r="370" spans="1:30" x14ac:dyDescent="0.2">
      <c r="A370" s="97" t="s">
        <v>584</v>
      </c>
      <c r="B370" s="98" t="s">
        <v>153</v>
      </c>
      <c r="C370" s="98" t="s">
        <v>154</v>
      </c>
      <c r="D370" s="98" t="s">
        <v>66</v>
      </c>
      <c r="E370" s="99">
        <v>45658</v>
      </c>
      <c r="F370" s="89"/>
      <c r="G370" s="90"/>
      <c r="H370" s="100">
        <f t="shared" si="20"/>
        <v>0</v>
      </c>
      <c r="I370" s="92"/>
      <c r="J370" s="101"/>
      <c r="K370" s="94"/>
      <c r="L370" s="102" t="str">
        <f t="shared" si="21"/>
        <v/>
      </c>
      <c r="O370" s="96">
        <f t="shared" si="22"/>
        <v>0</v>
      </c>
      <c r="AD370">
        <f t="shared" si="23"/>
        <v>45658</v>
      </c>
    </row>
    <row r="371" spans="1:30" x14ac:dyDescent="0.2">
      <c r="A371" s="97" t="s">
        <v>585</v>
      </c>
      <c r="B371" s="98" t="s">
        <v>153</v>
      </c>
      <c r="C371" s="98" t="s">
        <v>154</v>
      </c>
      <c r="D371" s="98" t="s">
        <v>66</v>
      </c>
      <c r="E371" s="99">
        <v>45689</v>
      </c>
      <c r="F371" s="89"/>
      <c r="G371" s="90"/>
      <c r="H371" s="100">
        <f t="shared" si="20"/>
        <v>0</v>
      </c>
      <c r="I371" s="92"/>
      <c r="J371" s="101"/>
      <c r="K371" s="94"/>
      <c r="L371" s="102" t="str">
        <f t="shared" si="21"/>
        <v/>
      </c>
      <c r="O371" s="96">
        <f t="shared" si="22"/>
        <v>0</v>
      </c>
      <c r="AD371">
        <f t="shared" si="23"/>
        <v>45689</v>
      </c>
    </row>
    <row r="372" spans="1:30" x14ac:dyDescent="0.2">
      <c r="A372" s="97" t="s">
        <v>586</v>
      </c>
      <c r="B372" s="98" t="s">
        <v>153</v>
      </c>
      <c r="C372" s="98" t="s">
        <v>154</v>
      </c>
      <c r="D372" s="98" t="s">
        <v>66</v>
      </c>
      <c r="E372" s="99">
        <v>45717</v>
      </c>
      <c r="F372" s="89"/>
      <c r="G372" s="90"/>
      <c r="H372" s="100">
        <f t="shared" si="20"/>
        <v>0</v>
      </c>
      <c r="I372" s="92"/>
      <c r="J372" s="101"/>
      <c r="K372" s="94"/>
      <c r="L372" s="102" t="str">
        <f t="shared" si="21"/>
        <v/>
      </c>
      <c r="O372" s="96">
        <f t="shared" si="22"/>
        <v>0</v>
      </c>
      <c r="AD372">
        <f t="shared" si="23"/>
        <v>45717</v>
      </c>
    </row>
    <row r="373" spans="1:30" x14ac:dyDescent="0.2">
      <c r="A373" s="97" t="s">
        <v>587</v>
      </c>
      <c r="B373" s="98" t="s">
        <v>153</v>
      </c>
      <c r="C373" s="98" t="s">
        <v>154</v>
      </c>
      <c r="D373" s="98" t="s">
        <v>66</v>
      </c>
      <c r="E373" s="99">
        <v>45748</v>
      </c>
      <c r="F373" s="89"/>
      <c r="G373" s="90"/>
      <c r="H373" s="100">
        <f t="shared" si="20"/>
        <v>0</v>
      </c>
      <c r="I373" s="92"/>
      <c r="J373" s="101"/>
      <c r="K373" s="94"/>
      <c r="L373" s="102" t="str">
        <f t="shared" si="21"/>
        <v/>
      </c>
      <c r="O373" s="96">
        <f t="shared" si="22"/>
        <v>0</v>
      </c>
      <c r="AD373">
        <f t="shared" si="23"/>
        <v>45748</v>
      </c>
    </row>
    <row r="374" spans="1:30" x14ac:dyDescent="0.2">
      <c r="A374" s="97" t="s">
        <v>588</v>
      </c>
      <c r="B374" s="98" t="s">
        <v>153</v>
      </c>
      <c r="C374" s="98" t="s">
        <v>154</v>
      </c>
      <c r="D374" s="98" t="s">
        <v>66</v>
      </c>
      <c r="E374" s="99">
        <v>45778</v>
      </c>
      <c r="F374" s="89"/>
      <c r="G374" s="90"/>
      <c r="H374" s="100">
        <f t="shared" si="20"/>
        <v>0</v>
      </c>
      <c r="I374" s="92"/>
      <c r="J374" s="101"/>
      <c r="K374" s="94"/>
      <c r="L374" s="102" t="str">
        <f t="shared" si="21"/>
        <v/>
      </c>
      <c r="O374" s="96">
        <f t="shared" si="22"/>
        <v>0</v>
      </c>
      <c r="AD374">
        <f t="shared" si="23"/>
        <v>45778</v>
      </c>
    </row>
    <row r="375" spans="1:30" x14ac:dyDescent="0.2">
      <c r="A375" s="97" t="s">
        <v>589</v>
      </c>
      <c r="B375" s="98" t="s">
        <v>153</v>
      </c>
      <c r="C375" s="98" t="s">
        <v>154</v>
      </c>
      <c r="D375" s="98" t="s">
        <v>66</v>
      </c>
      <c r="E375" s="99">
        <v>45809</v>
      </c>
      <c r="F375" s="89"/>
      <c r="G375" s="90"/>
      <c r="H375" s="100">
        <f t="shared" si="20"/>
        <v>0</v>
      </c>
      <c r="I375" s="92"/>
      <c r="J375" s="101"/>
      <c r="K375" s="94"/>
      <c r="L375" s="102" t="str">
        <f t="shared" si="21"/>
        <v/>
      </c>
      <c r="O375" s="96">
        <f t="shared" si="22"/>
        <v>0</v>
      </c>
      <c r="AD375">
        <f t="shared" si="23"/>
        <v>45809</v>
      </c>
    </row>
    <row r="376" spans="1:30" x14ac:dyDescent="0.2">
      <c r="A376" s="97" t="s">
        <v>590</v>
      </c>
      <c r="B376" s="98" t="s">
        <v>153</v>
      </c>
      <c r="C376" s="98" t="s">
        <v>154</v>
      </c>
      <c r="D376" s="98" t="s">
        <v>66</v>
      </c>
      <c r="E376" s="99">
        <v>45839</v>
      </c>
      <c r="F376" s="89"/>
      <c r="G376" s="90"/>
      <c r="H376" s="100">
        <f t="shared" si="20"/>
        <v>0</v>
      </c>
      <c r="I376" s="92"/>
      <c r="J376" s="101"/>
      <c r="K376" s="94"/>
      <c r="L376" s="102" t="str">
        <f t="shared" si="21"/>
        <v/>
      </c>
      <c r="O376" s="96">
        <f t="shared" si="22"/>
        <v>0</v>
      </c>
      <c r="AD376">
        <f t="shared" si="23"/>
        <v>45839</v>
      </c>
    </row>
    <row r="377" spans="1:30" x14ac:dyDescent="0.2">
      <c r="A377" s="97" t="s">
        <v>591</v>
      </c>
      <c r="B377" s="98" t="s">
        <v>153</v>
      </c>
      <c r="C377" s="98" t="s">
        <v>154</v>
      </c>
      <c r="D377" s="98" t="s">
        <v>66</v>
      </c>
      <c r="E377" s="99">
        <v>45870</v>
      </c>
      <c r="F377" s="89"/>
      <c r="G377" s="90"/>
      <c r="H377" s="100">
        <f t="shared" si="20"/>
        <v>0</v>
      </c>
      <c r="I377" s="92"/>
      <c r="J377" s="101"/>
      <c r="K377" s="94"/>
      <c r="L377" s="102" t="str">
        <f t="shared" si="21"/>
        <v/>
      </c>
      <c r="O377" s="96">
        <f t="shared" si="22"/>
        <v>0</v>
      </c>
      <c r="AD377">
        <f t="shared" si="23"/>
        <v>45870</v>
      </c>
    </row>
    <row r="378" spans="1:30" x14ac:dyDescent="0.2">
      <c r="A378" s="97" t="s">
        <v>592</v>
      </c>
      <c r="B378" s="98" t="s">
        <v>153</v>
      </c>
      <c r="C378" s="98" t="s">
        <v>154</v>
      </c>
      <c r="D378" s="98" t="s">
        <v>66</v>
      </c>
      <c r="E378" s="99">
        <v>45901</v>
      </c>
      <c r="F378" s="89"/>
      <c r="G378" s="90"/>
      <c r="H378" s="100">
        <f t="shared" si="20"/>
        <v>0</v>
      </c>
      <c r="I378" s="92"/>
      <c r="J378" s="101"/>
      <c r="K378" s="94"/>
      <c r="L378" s="102" t="str">
        <f t="shared" si="21"/>
        <v/>
      </c>
      <c r="O378" s="96">
        <f t="shared" si="22"/>
        <v>0</v>
      </c>
      <c r="AD378">
        <f t="shared" si="23"/>
        <v>45901</v>
      </c>
    </row>
    <row r="379" spans="1:30" x14ac:dyDescent="0.2">
      <c r="A379" s="97" t="s">
        <v>593</v>
      </c>
      <c r="B379" s="98" t="s">
        <v>155</v>
      </c>
      <c r="C379" s="98" t="s">
        <v>156</v>
      </c>
      <c r="D379" s="98" t="s">
        <v>66</v>
      </c>
      <c r="E379" s="99">
        <v>45566</v>
      </c>
      <c r="F379" s="89"/>
      <c r="G379" s="90"/>
      <c r="H379" s="100">
        <f t="shared" si="20"/>
        <v>0</v>
      </c>
      <c r="I379" s="92"/>
      <c r="J379" s="101"/>
      <c r="K379" s="94"/>
      <c r="L379" s="102" t="str">
        <f t="shared" si="21"/>
        <v/>
      </c>
      <c r="O379" s="96">
        <f t="shared" si="22"/>
        <v>0</v>
      </c>
      <c r="AD379">
        <f t="shared" si="23"/>
        <v>45566</v>
      </c>
    </row>
    <row r="380" spans="1:30" x14ac:dyDescent="0.2">
      <c r="A380" s="97" t="s">
        <v>594</v>
      </c>
      <c r="B380" s="98" t="s">
        <v>155</v>
      </c>
      <c r="C380" s="98" t="s">
        <v>156</v>
      </c>
      <c r="D380" s="98" t="s">
        <v>66</v>
      </c>
      <c r="E380" s="99">
        <v>45597</v>
      </c>
      <c r="F380" s="89"/>
      <c r="G380" s="90"/>
      <c r="H380" s="100">
        <f t="shared" si="20"/>
        <v>0</v>
      </c>
      <c r="I380" s="92"/>
      <c r="J380" s="101"/>
      <c r="K380" s="94"/>
      <c r="L380" s="102" t="str">
        <f t="shared" si="21"/>
        <v/>
      </c>
      <c r="O380" s="96">
        <f t="shared" si="22"/>
        <v>0</v>
      </c>
      <c r="AD380">
        <f t="shared" si="23"/>
        <v>45597</v>
      </c>
    </row>
    <row r="381" spans="1:30" x14ac:dyDescent="0.2">
      <c r="A381" s="97" t="s">
        <v>595</v>
      </c>
      <c r="B381" s="98" t="s">
        <v>155</v>
      </c>
      <c r="C381" s="98" t="s">
        <v>156</v>
      </c>
      <c r="D381" s="98" t="s">
        <v>66</v>
      </c>
      <c r="E381" s="99">
        <v>45627</v>
      </c>
      <c r="F381" s="89"/>
      <c r="G381" s="90"/>
      <c r="H381" s="100">
        <f t="shared" si="20"/>
        <v>0</v>
      </c>
      <c r="I381" s="92"/>
      <c r="J381" s="101"/>
      <c r="K381" s="94"/>
      <c r="L381" s="102" t="str">
        <f t="shared" si="21"/>
        <v/>
      </c>
      <c r="O381" s="96">
        <f t="shared" si="22"/>
        <v>0</v>
      </c>
      <c r="AD381">
        <f t="shared" si="23"/>
        <v>45627</v>
      </c>
    </row>
    <row r="382" spans="1:30" x14ac:dyDescent="0.2">
      <c r="A382" s="97" t="s">
        <v>596</v>
      </c>
      <c r="B382" s="98" t="s">
        <v>155</v>
      </c>
      <c r="C382" s="98" t="s">
        <v>156</v>
      </c>
      <c r="D382" s="98" t="s">
        <v>66</v>
      </c>
      <c r="E382" s="99">
        <v>45658</v>
      </c>
      <c r="F382" s="89"/>
      <c r="G382" s="90"/>
      <c r="H382" s="100">
        <f t="shared" si="20"/>
        <v>0</v>
      </c>
      <c r="I382" s="92"/>
      <c r="J382" s="101"/>
      <c r="K382" s="94"/>
      <c r="L382" s="102" t="str">
        <f t="shared" si="21"/>
        <v/>
      </c>
      <c r="O382" s="96">
        <f t="shared" si="22"/>
        <v>0</v>
      </c>
      <c r="AD382">
        <f t="shared" si="23"/>
        <v>45658</v>
      </c>
    </row>
    <row r="383" spans="1:30" x14ac:dyDescent="0.2">
      <c r="A383" s="97" t="s">
        <v>597</v>
      </c>
      <c r="B383" s="98" t="s">
        <v>155</v>
      </c>
      <c r="C383" s="98" t="s">
        <v>156</v>
      </c>
      <c r="D383" s="98" t="s">
        <v>66</v>
      </c>
      <c r="E383" s="99">
        <v>45689</v>
      </c>
      <c r="F383" s="89"/>
      <c r="G383" s="90"/>
      <c r="H383" s="100">
        <f t="shared" si="20"/>
        <v>0</v>
      </c>
      <c r="I383" s="92"/>
      <c r="J383" s="101"/>
      <c r="K383" s="94"/>
      <c r="L383" s="102" t="str">
        <f t="shared" si="21"/>
        <v/>
      </c>
      <c r="O383" s="96">
        <f t="shared" si="22"/>
        <v>0</v>
      </c>
      <c r="AD383">
        <f t="shared" si="23"/>
        <v>45689</v>
      </c>
    </row>
    <row r="384" spans="1:30" x14ac:dyDescent="0.2">
      <c r="A384" s="97" t="s">
        <v>598</v>
      </c>
      <c r="B384" s="98" t="s">
        <v>155</v>
      </c>
      <c r="C384" s="98" t="s">
        <v>156</v>
      </c>
      <c r="D384" s="98" t="s">
        <v>66</v>
      </c>
      <c r="E384" s="99">
        <v>45717</v>
      </c>
      <c r="F384" s="89"/>
      <c r="G384" s="90"/>
      <c r="H384" s="100">
        <f t="shared" si="20"/>
        <v>0</v>
      </c>
      <c r="I384" s="92"/>
      <c r="J384" s="101"/>
      <c r="K384" s="94"/>
      <c r="L384" s="102" t="str">
        <f t="shared" si="21"/>
        <v/>
      </c>
      <c r="O384" s="96">
        <f t="shared" si="22"/>
        <v>0</v>
      </c>
      <c r="AD384">
        <f t="shared" si="23"/>
        <v>45717</v>
      </c>
    </row>
    <row r="385" spans="1:30" x14ac:dyDescent="0.2">
      <c r="A385" s="97" t="s">
        <v>599</v>
      </c>
      <c r="B385" s="98" t="s">
        <v>155</v>
      </c>
      <c r="C385" s="98" t="s">
        <v>156</v>
      </c>
      <c r="D385" s="98" t="s">
        <v>66</v>
      </c>
      <c r="E385" s="99">
        <v>45748</v>
      </c>
      <c r="F385" s="89"/>
      <c r="G385" s="90"/>
      <c r="H385" s="100">
        <f t="shared" si="20"/>
        <v>0</v>
      </c>
      <c r="I385" s="92"/>
      <c r="J385" s="101"/>
      <c r="K385" s="94"/>
      <c r="L385" s="102" t="str">
        <f t="shared" si="21"/>
        <v/>
      </c>
      <c r="O385" s="96">
        <f t="shared" si="22"/>
        <v>0</v>
      </c>
      <c r="AD385">
        <f t="shared" si="23"/>
        <v>45748</v>
      </c>
    </row>
    <row r="386" spans="1:30" x14ac:dyDescent="0.2">
      <c r="A386" s="97" t="s">
        <v>600</v>
      </c>
      <c r="B386" s="98" t="s">
        <v>155</v>
      </c>
      <c r="C386" s="98" t="s">
        <v>156</v>
      </c>
      <c r="D386" s="98" t="s">
        <v>66</v>
      </c>
      <c r="E386" s="99">
        <v>45778</v>
      </c>
      <c r="F386" s="89"/>
      <c r="G386" s="90"/>
      <c r="H386" s="100">
        <f t="shared" si="20"/>
        <v>0</v>
      </c>
      <c r="I386" s="92"/>
      <c r="J386" s="101"/>
      <c r="K386" s="94"/>
      <c r="L386" s="102" t="str">
        <f t="shared" si="21"/>
        <v/>
      </c>
      <c r="O386" s="96">
        <f t="shared" si="22"/>
        <v>0</v>
      </c>
      <c r="AD386">
        <f t="shared" si="23"/>
        <v>45778</v>
      </c>
    </row>
    <row r="387" spans="1:30" x14ac:dyDescent="0.2">
      <c r="A387" s="97" t="s">
        <v>601</v>
      </c>
      <c r="B387" s="98" t="s">
        <v>155</v>
      </c>
      <c r="C387" s="98" t="s">
        <v>156</v>
      </c>
      <c r="D387" s="98" t="s">
        <v>66</v>
      </c>
      <c r="E387" s="99">
        <v>45809</v>
      </c>
      <c r="F387" s="89"/>
      <c r="G387" s="90"/>
      <c r="H387" s="100">
        <f t="shared" si="20"/>
        <v>0</v>
      </c>
      <c r="I387" s="92"/>
      <c r="J387" s="101"/>
      <c r="K387" s="94"/>
      <c r="L387" s="102" t="str">
        <f t="shared" si="21"/>
        <v/>
      </c>
      <c r="O387" s="96">
        <f t="shared" si="22"/>
        <v>0</v>
      </c>
      <c r="AD387">
        <f t="shared" si="23"/>
        <v>45809</v>
      </c>
    </row>
    <row r="388" spans="1:30" x14ac:dyDescent="0.2">
      <c r="A388" s="97" t="s">
        <v>602</v>
      </c>
      <c r="B388" s="98" t="s">
        <v>155</v>
      </c>
      <c r="C388" s="98" t="s">
        <v>156</v>
      </c>
      <c r="D388" s="98" t="s">
        <v>66</v>
      </c>
      <c r="E388" s="99">
        <v>45839</v>
      </c>
      <c r="F388" s="89"/>
      <c r="G388" s="90"/>
      <c r="H388" s="100">
        <f t="shared" si="20"/>
        <v>0</v>
      </c>
      <c r="I388" s="92"/>
      <c r="J388" s="101"/>
      <c r="K388" s="94"/>
      <c r="L388" s="102" t="str">
        <f t="shared" si="21"/>
        <v/>
      </c>
      <c r="O388" s="96">
        <f t="shared" si="22"/>
        <v>0</v>
      </c>
      <c r="AD388">
        <f t="shared" si="23"/>
        <v>45839</v>
      </c>
    </row>
    <row r="389" spans="1:30" x14ac:dyDescent="0.2">
      <c r="A389" s="97" t="s">
        <v>603</v>
      </c>
      <c r="B389" s="98" t="s">
        <v>155</v>
      </c>
      <c r="C389" s="98" t="s">
        <v>156</v>
      </c>
      <c r="D389" s="98" t="s">
        <v>66</v>
      </c>
      <c r="E389" s="99">
        <v>45870</v>
      </c>
      <c r="F389" s="89"/>
      <c r="G389" s="90"/>
      <c r="H389" s="100">
        <f t="shared" si="20"/>
        <v>0</v>
      </c>
      <c r="I389" s="92"/>
      <c r="J389" s="101"/>
      <c r="K389" s="94"/>
      <c r="L389" s="102" t="str">
        <f t="shared" si="21"/>
        <v/>
      </c>
      <c r="O389" s="96">
        <f t="shared" si="22"/>
        <v>0</v>
      </c>
      <c r="AD389">
        <f t="shared" si="23"/>
        <v>45870</v>
      </c>
    </row>
    <row r="390" spans="1:30" x14ac:dyDescent="0.2">
      <c r="A390" s="97" t="s">
        <v>604</v>
      </c>
      <c r="B390" s="98" t="s">
        <v>155</v>
      </c>
      <c r="C390" s="98" t="s">
        <v>156</v>
      </c>
      <c r="D390" s="98" t="s">
        <v>66</v>
      </c>
      <c r="E390" s="99">
        <v>45901</v>
      </c>
      <c r="F390" s="89"/>
      <c r="G390" s="90"/>
      <c r="H390" s="100">
        <f t="shared" si="20"/>
        <v>0</v>
      </c>
      <c r="I390" s="92"/>
      <c r="J390" s="101"/>
      <c r="K390" s="94"/>
      <c r="L390" s="102" t="str">
        <f t="shared" si="21"/>
        <v/>
      </c>
      <c r="O390" s="96">
        <f t="shared" si="22"/>
        <v>0</v>
      </c>
      <c r="AD390">
        <f t="shared" si="23"/>
        <v>45901</v>
      </c>
    </row>
    <row r="391" spans="1:30" x14ac:dyDescent="0.2">
      <c r="A391" s="97" t="s">
        <v>605</v>
      </c>
      <c r="B391" s="98" t="s">
        <v>157</v>
      </c>
      <c r="C391" s="98" t="s">
        <v>158</v>
      </c>
      <c r="D391" s="98" t="s">
        <v>66</v>
      </c>
      <c r="E391" s="99">
        <v>45566</v>
      </c>
      <c r="F391" s="89"/>
      <c r="G391" s="90"/>
      <c r="H391" s="100">
        <f t="shared" si="20"/>
        <v>0</v>
      </c>
      <c r="I391" s="92"/>
      <c r="J391" s="101"/>
      <c r="K391" s="94"/>
      <c r="L391" s="102" t="str">
        <f t="shared" si="21"/>
        <v/>
      </c>
      <c r="O391" s="96">
        <f t="shared" si="22"/>
        <v>0</v>
      </c>
      <c r="AD391">
        <f t="shared" si="23"/>
        <v>45566</v>
      </c>
    </row>
    <row r="392" spans="1:30" x14ac:dyDescent="0.2">
      <c r="A392" s="97" t="s">
        <v>606</v>
      </c>
      <c r="B392" s="98" t="s">
        <v>157</v>
      </c>
      <c r="C392" s="98" t="s">
        <v>158</v>
      </c>
      <c r="D392" s="98" t="s">
        <v>66</v>
      </c>
      <c r="E392" s="99">
        <v>45597</v>
      </c>
      <c r="F392" s="89"/>
      <c r="G392" s="90"/>
      <c r="H392" s="100">
        <f t="shared" ref="H392:H455" si="24">F392+G392</f>
        <v>0</v>
      </c>
      <c r="I392" s="92"/>
      <c r="J392" s="101"/>
      <c r="K392" s="94"/>
      <c r="L392" s="102" t="str">
        <f t="shared" ref="L392:L455" si="25">IF($E$4="", "", K392/($E$4*4.3333))</f>
        <v/>
      </c>
      <c r="O392" s="96">
        <f t="shared" ref="O392:O455" si="26">COUNTIFS(F392:G392,"&lt;&gt;0",F392:G392,"&lt;&gt;")+
COUNTIFS(I392:K392,"&lt;&gt;0",I392:K392,"&lt;&gt;")</f>
        <v>0</v>
      </c>
      <c r="AD392">
        <f t="shared" ref="AD392:AD455" si="27">VALUE(E392)</f>
        <v>45597</v>
      </c>
    </row>
    <row r="393" spans="1:30" x14ac:dyDescent="0.2">
      <c r="A393" s="97" t="s">
        <v>607</v>
      </c>
      <c r="B393" s="98" t="s">
        <v>157</v>
      </c>
      <c r="C393" s="98" t="s">
        <v>158</v>
      </c>
      <c r="D393" s="98" t="s">
        <v>66</v>
      </c>
      <c r="E393" s="99">
        <v>45627</v>
      </c>
      <c r="F393" s="89"/>
      <c r="G393" s="90"/>
      <c r="H393" s="100">
        <f t="shared" si="24"/>
        <v>0</v>
      </c>
      <c r="I393" s="92"/>
      <c r="J393" s="101"/>
      <c r="K393" s="94"/>
      <c r="L393" s="102" t="str">
        <f t="shared" si="25"/>
        <v/>
      </c>
      <c r="O393" s="96">
        <f t="shared" si="26"/>
        <v>0</v>
      </c>
      <c r="AD393">
        <f t="shared" si="27"/>
        <v>45627</v>
      </c>
    </row>
    <row r="394" spans="1:30" x14ac:dyDescent="0.2">
      <c r="A394" s="97" t="s">
        <v>608</v>
      </c>
      <c r="B394" s="98" t="s">
        <v>157</v>
      </c>
      <c r="C394" s="98" t="s">
        <v>158</v>
      </c>
      <c r="D394" s="98" t="s">
        <v>66</v>
      </c>
      <c r="E394" s="99">
        <v>45658</v>
      </c>
      <c r="F394" s="89"/>
      <c r="G394" s="90"/>
      <c r="H394" s="100">
        <f t="shared" si="24"/>
        <v>0</v>
      </c>
      <c r="I394" s="92"/>
      <c r="J394" s="101"/>
      <c r="K394" s="94"/>
      <c r="L394" s="102" t="str">
        <f t="shared" si="25"/>
        <v/>
      </c>
      <c r="O394" s="96">
        <f t="shared" si="26"/>
        <v>0</v>
      </c>
      <c r="AD394">
        <f t="shared" si="27"/>
        <v>45658</v>
      </c>
    </row>
    <row r="395" spans="1:30" x14ac:dyDescent="0.2">
      <c r="A395" s="97" t="s">
        <v>609</v>
      </c>
      <c r="B395" s="98" t="s">
        <v>157</v>
      </c>
      <c r="C395" s="98" t="s">
        <v>158</v>
      </c>
      <c r="D395" s="98" t="s">
        <v>66</v>
      </c>
      <c r="E395" s="99">
        <v>45689</v>
      </c>
      <c r="F395" s="89"/>
      <c r="G395" s="90"/>
      <c r="H395" s="100">
        <f t="shared" si="24"/>
        <v>0</v>
      </c>
      <c r="I395" s="92"/>
      <c r="J395" s="101"/>
      <c r="K395" s="94"/>
      <c r="L395" s="102" t="str">
        <f t="shared" si="25"/>
        <v/>
      </c>
      <c r="O395" s="96">
        <f t="shared" si="26"/>
        <v>0</v>
      </c>
      <c r="AD395">
        <f t="shared" si="27"/>
        <v>45689</v>
      </c>
    </row>
    <row r="396" spans="1:30" x14ac:dyDescent="0.2">
      <c r="A396" s="97" t="s">
        <v>610</v>
      </c>
      <c r="B396" s="98" t="s">
        <v>157</v>
      </c>
      <c r="C396" s="98" t="s">
        <v>158</v>
      </c>
      <c r="D396" s="98" t="s">
        <v>66</v>
      </c>
      <c r="E396" s="99">
        <v>45717</v>
      </c>
      <c r="F396" s="89"/>
      <c r="G396" s="90"/>
      <c r="H396" s="100">
        <f t="shared" si="24"/>
        <v>0</v>
      </c>
      <c r="I396" s="92"/>
      <c r="J396" s="101"/>
      <c r="K396" s="94"/>
      <c r="L396" s="102" t="str">
        <f t="shared" si="25"/>
        <v/>
      </c>
      <c r="O396" s="96">
        <f t="shared" si="26"/>
        <v>0</v>
      </c>
      <c r="AD396">
        <f t="shared" si="27"/>
        <v>45717</v>
      </c>
    </row>
    <row r="397" spans="1:30" x14ac:dyDescent="0.2">
      <c r="A397" s="97" t="s">
        <v>611</v>
      </c>
      <c r="B397" s="98" t="s">
        <v>157</v>
      </c>
      <c r="C397" s="98" t="s">
        <v>158</v>
      </c>
      <c r="D397" s="98" t="s">
        <v>66</v>
      </c>
      <c r="E397" s="99">
        <v>45748</v>
      </c>
      <c r="F397" s="89"/>
      <c r="G397" s="90"/>
      <c r="H397" s="100">
        <f t="shared" si="24"/>
        <v>0</v>
      </c>
      <c r="I397" s="92"/>
      <c r="J397" s="101"/>
      <c r="K397" s="94"/>
      <c r="L397" s="102" t="str">
        <f t="shared" si="25"/>
        <v/>
      </c>
      <c r="O397" s="96">
        <f t="shared" si="26"/>
        <v>0</v>
      </c>
      <c r="AD397">
        <f t="shared" si="27"/>
        <v>45748</v>
      </c>
    </row>
    <row r="398" spans="1:30" x14ac:dyDescent="0.2">
      <c r="A398" s="97" t="s">
        <v>612</v>
      </c>
      <c r="B398" s="98" t="s">
        <v>157</v>
      </c>
      <c r="C398" s="98" t="s">
        <v>158</v>
      </c>
      <c r="D398" s="98" t="s">
        <v>66</v>
      </c>
      <c r="E398" s="99">
        <v>45778</v>
      </c>
      <c r="F398" s="89"/>
      <c r="G398" s="90"/>
      <c r="H398" s="100">
        <f t="shared" si="24"/>
        <v>0</v>
      </c>
      <c r="I398" s="92"/>
      <c r="J398" s="101"/>
      <c r="K398" s="94"/>
      <c r="L398" s="102" t="str">
        <f t="shared" si="25"/>
        <v/>
      </c>
      <c r="O398" s="96">
        <f t="shared" si="26"/>
        <v>0</v>
      </c>
      <c r="AD398">
        <f t="shared" si="27"/>
        <v>45778</v>
      </c>
    </row>
    <row r="399" spans="1:30" x14ac:dyDescent="0.2">
      <c r="A399" s="97" t="s">
        <v>613</v>
      </c>
      <c r="B399" s="98" t="s">
        <v>157</v>
      </c>
      <c r="C399" s="98" t="s">
        <v>158</v>
      </c>
      <c r="D399" s="98" t="s">
        <v>66</v>
      </c>
      <c r="E399" s="99">
        <v>45809</v>
      </c>
      <c r="F399" s="89"/>
      <c r="G399" s="90"/>
      <c r="H399" s="100">
        <f t="shared" si="24"/>
        <v>0</v>
      </c>
      <c r="I399" s="92"/>
      <c r="J399" s="101"/>
      <c r="K399" s="94"/>
      <c r="L399" s="102" t="str">
        <f t="shared" si="25"/>
        <v/>
      </c>
      <c r="O399" s="96">
        <f t="shared" si="26"/>
        <v>0</v>
      </c>
      <c r="AD399">
        <f t="shared" si="27"/>
        <v>45809</v>
      </c>
    </row>
    <row r="400" spans="1:30" x14ac:dyDescent="0.2">
      <c r="A400" s="97" t="s">
        <v>614</v>
      </c>
      <c r="B400" s="98" t="s">
        <v>157</v>
      </c>
      <c r="C400" s="98" t="s">
        <v>158</v>
      </c>
      <c r="D400" s="98" t="s">
        <v>66</v>
      </c>
      <c r="E400" s="99">
        <v>45839</v>
      </c>
      <c r="F400" s="89"/>
      <c r="G400" s="90"/>
      <c r="H400" s="100">
        <f t="shared" si="24"/>
        <v>0</v>
      </c>
      <c r="I400" s="92"/>
      <c r="J400" s="101"/>
      <c r="K400" s="94"/>
      <c r="L400" s="102" t="str">
        <f t="shared" si="25"/>
        <v/>
      </c>
      <c r="O400" s="96">
        <f t="shared" si="26"/>
        <v>0</v>
      </c>
      <c r="AD400">
        <f t="shared" si="27"/>
        <v>45839</v>
      </c>
    </row>
    <row r="401" spans="1:30" x14ac:dyDescent="0.2">
      <c r="A401" s="97" t="s">
        <v>615</v>
      </c>
      <c r="B401" s="98" t="s">
        <v>157</v>
      </c>
      <c r="C401" s="98" t="s">
        <v>158</v>
      </c>
      <c r="D401" s="98" t="s">
        <v>66</v>
      </c>
      <c r="E401" s="99">
        <v>45870</v>
      </c>
      <c r="F401" s="89"/>
      <c r="G401" s="90"/>
      <c r="H401" s="100">
        <f t="shared" si="24"/>
        <v>0</v>
      </c>
      <c r="I401" s="92"/>
      <c r="J401" s="101"/>
      <c r="K401" s="94"/>
      <c r="L401" s="102" t="str">
        <f t="shared" si="25"/>
        <v/>
      </c>
      <c r="O401" s="96">
        <f t="shared" si="26"/>
        <v>0</v>
      </c>
      <c r="AD401">
        <f t="shared" si="27"/>
        <v>45870</v>
      </c>
    </row>
    <row r="402" spans="1:30" x14ac:dyDescent="0.2">
      <c r="A402" s="97" t="s">
        <v>616</v>
      </c>
      <c r="B402" s="98" t="s">
        <v>157</v>
      </c>
      <c r="C402" s="98" t="s">
        <v>158</v>
      </c>
      <c r="D402" s="98" t="s">
        <v>66</v>
      </c>
      <c r="E402" s="99">
        <v>45901</v>
      </c>
      <c r="F402" s="89"/>
      <c r="G402" s="90"/>
      <c r="H402" s="100">
        <f t="shared" si="24"/>
        <v>0</v>
      </c>
      <c r="I402" s="92"/>
      <c r="J402" s="101"/>
      <c r="K402" s="94"/>
      <c r="L402" s="102" t="str">
        <f t="shared" si="25"/>
        <v/>
      </c>
      <c r="O402" s="96">
        <f t="shared" si="26"/>
        <v>0</v>
      </c>
      <c r="AD402">
        <f t="shared" si="27"/>
        <v>45901</v>
      </c>
    </row>
    <row r="403" spans="1:30" x14ac:dyDescent="0.2">
      <c r="A403" s="97" t="s">
        <v>617</v>
      </c>
      <c r="B403" s="98" t="s">
        <v>159</v>
      </c>
      <c r="C403" s="98" t="s">
        <v>160</v>
      </c>
      <c r="D403" s="98" t="s">
        <v>66</v>
      </c>
      <c r="E403" s="99">
        <v>45566</v>
      </c>
      <c r="F403" s="89"/>
      <c r="G403" s="90"/>
      <c r="H403" s="100">
        <f t="shared" si="24"/>
        <v>0</v>
      </c>
      <c r="I403" s="92"/>
      <c r="J403" s="101"/>
      <c r="K403" s="94"/>
      <c r="L403" s="102" t="str">
        <f t="shared" si="25"/>
        <v/>
      </c>
      <c r="O403" s="96">
        <f t="shared" si="26"/>
        <v>0</v>
      </c>
      <c r="AD403">
        <f t="shared" si="27"/>
        <v>45566</v>
      </c>
    </row>
    <row r="404" spans="1:30" x14ac:dyDescent="0.2">
      <c r="A404" s="97" t="s">
        <v>618</v>
      </c>
      <c r="B404" s="98" t="s">
        <v>159</v>
      </c>
      <c r="C404" s="98" t="s">
        <v>160</v>
      </c>
      <c r="D404" s="98" t="s">
        <v>66</v>
      </c>
      <c r="E404" s="99">
        <v>45597</v>
      </c>
      <c r="F404" s="89"/>
      <c r="G404" s="90"/>
      <c r="H404" s="100">
        <f t="shared" si="24"/>
        <v>0</v>
      </c>
      <c r="I404" s="92"/>
      <c r="J404" s="101"/>
      <c r="K404" s="94"/>
      <c r="L404" s="102" t="str">
        <f t="shared" si="25"/>
        <v/>
      </c>
      <c r="O404" s="96">
        <f t="shared" si="26"/>
        <v>0</v>
      </c>
      <c r="AD404">
        <f t="shared" si="27"/>
        <v>45597</v>
      </c>
    </row>
    <row r="405" spans="1:30" x14ac:dyDescent="0.2">
      <c r="A405" s="97" t="s">
        <v>619</v>
      </c>
      <c r="B405" s="98" t="s">
        <v>159</v>
      </c>
      <c r="C405" s="98" t="s">
        <v>160</v>
      </c>
      <c r="D405" s="98" t="s">
        <v>66</v>
      </c>
      <c r="E405" s="99">
        <v>45627</v>
      </c>
      <c r="F405" s="89"/>
      <c r="G405" s="90"/>
      <c r="H405" s="100">
        <f t="shared" si="24"/>
        <v>0</v>
      </c>
      <c r="I405" s="92"/>
      <c r="J405" s="101"/>
      <c r="K405" s="94"/>
      <c r="L405" s="102" t="str">
        <f t="shared" si="25"/>
        <v/>
      </c>
      <c r="O405" s="96">
        <f t="shared" si="26"/>
        <v>0</v>
      </c>
      <c r="AD405">
        <f t="shared" si="27"/>
        <v>45627</v>
      </c>
    </row>
    <row r="406" spans="1:30" x14ac:dyDescent="0.2">
      <c r="A406" s="97" t="s">
        <v>620</v>
      </c>
      <c r="B406" s="98" t="s">
        <v>159</v>
      </c>
      <c r="C406" s="98" t="s">
        <v>160</v>
      </c>
      <c r="D406" s="98" t="s">
        <v>66</v>
      </c>
      <c r="E406" s="99">
        <v>45658</v>
      </c>
      <c r="F406" s="89"/>
      <c r="G406" s="90"/>
      <c r="H406" s="100">
        <f t="shared" si="24"/>
        <v>0</v>
      </c>
      <c r="I406" s="92"/>
      <c r="J406" s="101"/>
      <c r="K406" s="94"/>
      <c r="L406" s="102" t="str">
        <f t="shared" si="25"/>
        <v/>
      </c>
      <c r="O406" s="96">
        <f t="shared" si="26"/>
        <v>0</v>
      </c>
      <c r="AD406">
        <f t="shared" si="27"/>
        <v>45658</v>
      </c>
    </row>
    <row r="407" spans="1:30" x14ac:dyDescent="0.2">
      <c r="A407" s="97" t="s">
        <v>621</v>
      </c>
      <c r="B407" s="98" t="s">
        <v>159</v>
      </c>
      <c r="C407" s="98" t="s">
        <v>160</v>
      </c>
      <c r="D407" s="98" t="s">
        <v>66</v>
      </c>
      <c r="E407" s="99">
        <v>45689</v>
      </c>
      <c r="F407" s="89"/>
      <c r="G407" s="90"/>
      <c r="H407" s="100">
        <f t="shared" si="24"/>
        <v>0</v>
      </c>
      <c r="I407" s="92"/>
      <c r="J407" s="101"/>
      <c r="K407" s="94"/>
      <c r="L407" s="102" t="str">
        <f t="shared" si="25"/>
        <v/>
      </c>
      <c r="O407" s="96">
        <f t="shared" si="26"/>
        <v>0</v>
      </c>
      <c r="AD407">
        <f t="shared" si="27"/>
        <v>45689</v>
      </c>
    </row>
    <row r="408" spans="1:30" x14ac:dyDescent="0.2">
      <c r="A408" s="97" t="s">
        <v>622</v>
      </c>
      <c r="B408" s="98" t="s">
        <v>159</v>
      </c>
      <c r="C408" s="98" t="s">
        <v>160</v>
      </c>
      <c r="D408" s="98" t="s">
        <v>66</v>
      </c>
      <c r="E408" s="99">
        <v>45717</v>
      </c>
      <c r="F408" s="89"/>
      <c r="G408" s="90"/>
      <c r="H408" s="100">
        <f t="shared" si="24"/>
        <v>0</v>
      </c>
      <c r="I408" s="92"/>
      <c r="J408" s="101"/>
      <c r="K408" s="94"/>
      <c r="L408" s="102" t="str">
        <f t="shared" si="25"/>
        <v/>
      </c>
      <c r="O408" s="96">
        <f t="shared" si="26"/>
        <v>0</v>
      </c>
      <c r="AD408">
        <f t="shared" si="27"/>
        <v>45717</v>
      </c>
    </row>
    <row r="409" spans="1:30" x14ac:dyDescent="0.2">
      <c r="A409" s="97" t="s">
        <v>623</v>
      </c>
      <c r="B409" s="98" t="s">
        <v>159</v>
      </c>
      <c r="C409" s="98" t="s">
        <v>160</v>
      </c>
      <c r="D409" s="98" t="s">
        <v>66</v>
      </c>
      <c r="E409" s="99">
        <v>45748</v>
      </c>
      <c r="F409" s="89"/>
      <c r="G409" s="90"/>
      <c r="H409" s="100">
        <f t="shared" si="24"/>
        <v>0</v>
      </c>
      <c r="I409" s="92"/>
      <c r="J409" s="101"/>
      <c r="K409" s="94"/>
      <c r="L409" s="102" t="str">
        <f t="shared" si="25"/>
        <v/>
      </c>
      <c r="O409" s="96">
        <f t="shared" si="26"/>
        <v>0</v>
      </c>
      <c r="AD409">
        <f t="shared" si="27"/>
        <v>45748</v>
      </c>
    </row>
    <row r="410" spans="1:30" x14ac:dyDescent="0.2">
      <c r="A410" s="97" t="s">
        <v>624</v>
      </c>
      <c r="B410" s="98" t="s">
        <v>159</v>
      </c>
      <c r="C410" s="98" t="s">
        <v>160</v>
      </c>
      <c r="D410" s="98" t="s">
        <v>66</v>
      </c>
      <c r="E410" s="99">
        <v>45778</v>
      </c>
      <c r="F410" s="89"/>
      <c r="G410" s="90"/>
      <c r="H410" s="100">
        <f t="shared" si="24"/>
        <v>0</v>
      </c>
      <c r="I410" s="92"/>
      <c r="J410" s="101"/>
      <c r="K410" s="94"/>
      <c r="L410" s="102" t="str">
        <f t="shared" si="25"/>
        <v/>
      </c>
      <c r="O410" s="96">
        <f t="shared" si="26"/>
        <v>0</v>
      </c>
      <c r="AD410">
        <f t="shared" si="27"/>
        <v>45778</v>
      </c>
    </row>
    <row r="411" spans="1:30" x14ac:dyDescent="0.2">
      <c r="A411" s="97" t="s">
        <v>625</v>
      </c>
      <c r="B411" s="98" t="s">
        <v>159</v>
      </c>
      <c r="C411" s="98" t="s">
        <v>160</v>
      </c>
      <c r="D411" s="98" t="s">
        <v>66</v>
      </c>
      <c r="E411" s="99">
        <v>45809</v>
      </c>
      <c r="F411" s="89"/>
      <c r="G411" s="90"/>
      <c r="H411" s="100">
        <f t="shared" si="24"/>
        <v>0</v>
      </c>
      <c r="I411" s="92"/>
      <c r="J411" s="101"/>
      <c r="K411" s="94"/>
      <c r="L411" s="102" t="str">
        <f t="shared" si="25"/>
        <v/>
      </c>
      <c r="O411" s="96">
        <f t="shared" si="26"/>
        <v>0</v>
      </c>
      <c r="AD411">
        <f t="shared" si="27"/>
        <v>45809</v>
      </c>
    </row>
    <row r="412" spans="1:30" x14ac:dyDescent="0.2">
      <c r="A412" s="97" t="s">
        <v>626</v>
      </c>
      <c r="B412" s="98" t="s">
        <v>159</v>
      </c>
      <c r="C412" s="98" t="s">
        <v>160</v>
      </c>
      <c r="D412" s="98" t="s">
        <v>66</v>
      </c>
      <c r="E412" s="99">
        <v>45839</v>
      </c>
      <c r="F412" s="89"/>
      <c r="G412" s="90"/>
      <c r="H412" s="100">
        <f t="shared" si="24"/>
        <v>0</v>
      </c>
      <c r="I412" s="92"/>
      <c r="J412" s="101"/>
      <c r="K412" s="94"/>
      <c r="L412" s="102" t="str">
        <f t="shared" si="25"/>
        <v/>
      </c>
      <c r="O412" s="96">
        <f t="shared" si="26"/>
        <v>0</v>
      </c>
      <c r="AD412">
        <f t="shared" si="27"/>
        <v>45839</v>
      </c>
    </row>
    <row r="413" spans="1:30" x14ac:dyDescent="0.2">
      <c r="A413" s="97" t="s">
        <v>627</v>
      </c>
      <c r="B413" s="98" t="s">
        <v>159</v>
      </c>
      <c r="C413" s="98" t="s">
        <v>160</v>
      </c>
      <c r="D413" s="98" t="s">
        <v>66</v>
      </c>
      <c r="E413" s="99">
        <v>45870</v>
      </c>
      <c r="F413" s="89"/>
      <c r="G413" s="90"/>
      <c r="H413" s="100">
        <f t="shared" si="24"/>
        <v>0</v>
      </c>
      <c r="I413" s="92"/>
      <c r="J413" s="101"/>
      <c r="K413" s="94"/>
      <c r="L413" s="102" t="str">
        <f t="shared" si="25"/>
        <v/>
      </c>
      <c r="O413" s="96">
        <f t="shared" si="26"/>
        <v>0</v>
      </c>
      <c r="AD413">
        <f t="shared" si="27"/>
        <v>45870</v>
      </c>
    </row>
    <row r="414" spans="1:30" x14ac:dyDescent="0.2">
      <c r="A414" s="97" t="s">
        <v>628</v>
      </c>
      <c r="B414" s="98" t="s">
        <v>159</v>
      </c>
      <c r="C414" s="98" t="s">
        <v>160</v>
      </c>
      <c r="D414" s="98" t="s">
        <v>66</v>
      </c>
      <c r="E414" s="99">
        <v>45901</v>
      </c>
      <c r="F414" s="89"/>
      <c r="G414" s="90"/>
      <c r="H414" s="100">
        <f t="shared" si="24"/>
        <v>0</v>
      </c>
      <c r="I414" s="92"/>
      <c r="J414" s="101"/>
      <c r="K414" s="94"/>
      <c r="L414" s="102" t="str">
        <f t="shared" si="25"/>
        <v/>
      </c>
      <c r="O414" s="96">
        <f t="shared" si="26"/>
        <v>0</v>
      </c>
      <c r="AD414">
        <f t="shared" si="27"/>
        <v>45901</v>
      </c>
    </row>
    <row r="415" spans="1:30" x14ac:dyDescent="0.2">
      <c r="A415" s="97" t="s">
        <v>629</v>
      </c>
      <c r="B415" s="98" t="s">
        <v>161</v>
      </c>
      <c r="C415" s="98" t="s">
        <v>162</v>
      </c>
      <c r="D415" s="98" t="s">
        <v>66</v>
      </c>
      <c r="E415" s="99">
        <v>45566</v>
      </c>
      <c r="F415" s="89"/>
      <c r="G415" s="90"/>
      <c r="H415" s="100">
        <f t="shared" si="24"/>
        <v>0</v>
      </c>
      <c r="I415" s="92"/>
      <c r="J415" s="101"/>
      <c r="K415" s="94"/>
      <c r="L415" s="102" t="str">
        <f t="shared" si="25"/>
        <v/>
      </c>
      <c r="O415" s="96">
        <f t="shared" si="26"/>
        <v>0</v>
      </c>
      <c r="AD415">
        <f t="shared" si="27"/>
        <v>45566</v>
      </c>
    </row>
    <row r="416" spans="1:30" x14ac:dyDescent="0.2">
      <c r="A416" s="97" t="s">
        <v>630</v>
      </c>
      <c r="B416" s="98" t="s">
        <v>161</v>
      </c>
      <c r="C416" s="98" t="s">
        <v>162</v>
      </c>
      <c r="D416" s="98" t="s">
        <v>66</v>
      </c>
      <c r="E416" s="99">
        <v>45597</v>
      </c>
      <c r="F416" s="89"/>
      <c r="G416" s="90"/>
      <c r="H416" s="100">
        <f t="shared" si="24"/>
        <v>0</v>
      </c>
      <c r="I416" s="92"/>
      <c r="J416" s="101"/>
      <c r="K416" s="94"/>
      <c r="L416" s="102" t="str">
        <f t="shared" si="25"/>
        <v/>
      </c>
      <c r="O416" s="96">
        <f t="shared" si="26"/>
        <v>0</v>
      </c>
      <c r="AD416">
        <f t="shared" si="27"/>
        <v>45597</v>
      </c>
    </row>
    <row r="417" spans="1:30" x14ac:dyDescent="0.2">
      <c r="A417" s="97" t="s">
        <v>631</v>
      </c>
      <c r="B417" s="98" t="s">
        <v>161</v>
      </c>
      <c r="C417" s="98" t="s">
        <v>162</v>
      </c>
      <c r="D417" s="98" t="s">
        <v>66</v>
      </c>
      <c r="E417" s="99">
        <v>45627</v>
      </c>
      <c r="F417" s="89"/>
      <c r="G417" s="90"/>
      <c r="H417" s="100">
        <f t="shared" si="24"/>
        <v>0</v>
      </c>
      <c r="I417" s="92"/>
      <c r="J417" s="101"/>
      <c r="K417" s="94"/>
      <c r="L417" s="102" t="str">
        <f t="shared" si="25"/>
        <v/>
      </c>
      <c r="O417" s="96">
        <f t="shared" si="26"/>
        <v>0</v>
      </c>
      <c r="AD417">
        <f t="shared" si="27"/>
        <v>45627</v>
      </c>
    </row>
    <row r="418" spans="1:30" x14ac:dyDescent="0.2">
      <c r="A418" s="97" t="s">
        <v>632</v>
      </c>
      <c r="B418" s="98" t="s">
        <v>161</v>
      </c>
      <c r="C418" s="98" t="s">
        <v>162</v>
      </c>
      <c r="D418" s="98" t="s">
        <v>66</v>
      </c>
      <c r="E418" s="99">
        <v>45658</v>
      </c>
      <c r="F418" s="89"/>
      <c r="G418" s="90"/>
      <c r="H418" s="100">
        <f t="shared" si="24"/>
        <v>0</v>
      </c>
      <c r="I418" s="92"/>
      <c r="J418" s="101"/>
      <c r="K418" s="94"/>
      <c r="L418" s="102" t="str">
        <f t="shared" si="25"/>
        <v/>
      </c>
      <c r="O418" s="96">
        <f t="shared" si="26"/>
        <v>0</v>
      </c>
      <c r="AD418">
        <f t="shared" si="27"/>
        <v>45658</v>
      </c>
    </row>
    <row r="419" spans="1:30" x14ac:dyDescent="0.2">
      <c r="A419" s="97" t="s">
        <v>633</v>
      </c>
      <c r="B419" s="98" t="s">
        <v>161</v>
      </c>
      <c r="C419" s="98" t="s">
        <v>162</v>
      </c>
      <c r="D419" s="98" t="s">
        <v>66</v>
      </c>
      <c r="E419" s="99">
        <v>45689</v>
      </c>
      <c r="F419" s="89"/>
      <c r="G419" s="90"/>
      <c r="H419" s="100">
        <f t="shared" si="24"/>
        <v>0</v>
      </c>
      <c r="I419" s="92"/>
      <c r="J419" s="101"/>
      <c r="K419" s="94"/>
      <c r="L419" s="102" t="str">
        <f t="shared" si="25"/>
        <v/>
      </c>
      <c r="O419" s="96">
        <f t="shared" si="26"/>
        <v>0</v>
      </c>
      <c r="AD419">
        <f t="shared" si="27"/>
        <v>45689</v>
      </c>
    </row>
    <row r="420" spans="1:30" x14ac:dyDescent="0.2">
      <c r="A420" s="97" t="s">
        <v>634</v>
      </c>
      <c r="B420" s="98" t="s">
        <v>161</v>
      </c>
      <c r="C420" s="98" t="s">
        <v>162</v>
      </c>
      <c r="D420" s="98" t="s">
        <v>66</v>
      </c>
      <c r="E420" s="99">
        <v>45717</v>
      </c>
      <c r="F420" s="89"/>
      <c r="G420" s="90"/>
      <c r="H420" s="100">
        <f t="shared" si="24"/>
        <v>0</v>
      </c>
      <c r="I420" s="92"/>
      <c r="J420" s="101"/>
      <c r="K420" s="94"/>
      <c r="L420" s="102" t="str">
        <f t="shared" si="25"/>
        <v/>
      </c>
      <c r="O420" s="96">
        <f t="shared" si="26"/>
        <v>0</v>
      </c>
      <c r="AD420">
        <f t="shared" si="27"/>
        <v>45717</v>
      </c>
    </row>
    <row r="421" spans="1:30" x14ac:dyDescent="0.2">
      <c r="A421" s="97" t="s">
        <v>635</v>
      </c>
      <c r="B421" s="98" t="s">
        <v>161</v>
      </c>
      <c r="C421" s="98" t="s">
        <v>162</v>
      </c>
      <c r="D421" s="98" t="s">
        <v>66</v>
      </c>
      <c r="E421" s="99">
        <v>45748</v>
      </c>
      <c r="F421" s="89"/>
      <c r="G421" s="90"/>
      <c r="H421" s="100">
        <f t="shared" si="24"/>
        <v>0</v>
      </c>
      <c r="I421" s="92"/>
      <c r="J421" s="101"/>
      <c r="K421" s="94"/>
      <c r="L421" s="102" t="str">
        <f t="shared" si="25"/>
        <v/>
      </c>
      <c r="O421" s="96">
        <f t="shared" si="26"/>
        <v>0</v>
      </c>
      <c r="AD421">
        <f t="shared" si="27"/>
        <v>45748</v>
      </c>
    </row>
    <row r="422" spans="1:30" x14ac:dyDescent="0.2">
      <c r="A422" s="97" t="s">
        <v>636</v>
      </c>
      <c r="B422" s="98" t="s">
        <v>161</v>
      </c>
      <c r="C422" s="98" t="s">
        <v>162</v>
      </c>
      <c r="D422" s="98" t="s">
        <v>66</v>
      </c>
      <c r="E422" s="99">
        <v>45778</v>
      </c>
      <c r="F422" s="89"/>
      <c r="G422" s="90"/>
      <c r="H422" s="100">
        <f t="shared" si="24"/>
        <v>0</v>
      </c>
      <c r="I422" s="92"/>
      <c r="J422" s="101"/>
      <c r="K422" s="94"/>
      <c r="L422" s="102" t="str">
        <f t="shared" si="25"/>
        <v/>
      </c>
      <c r="O422" s="96">
        <f t="shared" si="26"/>
        <v>0</v>
      </c>
      <c r="AD422">
        <f t="shared" si="27"/>
        <v>45778</v>
      </c>
    </row>
    <row r="423" spans="1:30" x14ac:dyDescent="0.2">
      <c r="A423" s="97" t="s">
        <v>637</v>
      </c>
      <c r="B423" s="98" t="s">
        <v>161</v>
      </c>
      <c r="C423" s="98" t="s">
        <v>162</v>
      </c>
      <c r="D423" s="98" t="s">
        <v>66</v>
      </c>
      <c r="E423" s="99">
        <v>45809</v>
      </c>
      <c r="F423" s="89"/>
      <c r="G423" s="90"/>
      <c r="H423" s="100">
        <f t="shared" si="24"/>
        <v>0</v>
      </c>
      <c r="I423" s="92"/>
      <c r="J423" s="101"/>
      <c r="K423" s="94"/>
      <c r="L423" s="102" t="str">
        <f t="shared" si="25"/>
        <v/>
      </c>
      <c r="O423" s="96">
        <f t="shared" si="26"/>
        <v>0</v>
      </c>
      <c r="AD423">
        <f t="shared" si="27"/>
        <v>45809</v>
      </c>
    </row>
    <row r="424" spans="1:30" x14ac:dyDescent="0.2">
      <c r="A424" s="97" t="s">
        <v>638</v>
      </c>
      <c r="B424" s="98" t="s">
        <v>161</v>
      </c>
      <c r="C424" s="98" t="s">
        <v>162</v>
      </c>
      <c r="D424" s="98" t="s">
        <v>66</v>
      </c>
      <c r="E424" s="99">
        <v>45839</v>
      </c>
      <c r="F424" s="89"/>
      <c r="G424" s="90"/>
      <c r="H424" s="100">
        <f t="shared" si="24"/>
        <v>0</v>
      </c>
      <c r="I424" s="92"/>
      <c r="J424" s="101"/>
      <c r="K424" s="94"/>
      <c r="L424" s="102" t="str">
        <f t="shared" si="25"/>
        <v/>
      </c>
      <c r="O424" s="96">
        <f t="shared" si="26"/>
        <v>0</v>
      </c>
      <c r="AD424">
        <f t="shared" si="27"/>
        <v>45839</v>
      </c>
    </row>
    <row r="425" spans="1:30" x14ac:dyDescent="0.2">
      <c r="A425" s="97" t="s">
        <v>639</v>
      </c>
      <c r="B425" s="98" t="s">
        <v>161</v>
      </c>
      <c r="C425" s="98" t="s">
        <v>162</v>
      </c>
      <c r="D425" s="98" t="s">
        <v>66</v>
      </c>
      <c r="E425" s="99">
        <v>45870</v>
      </c>
      <c r="F425" s="89"/>
      <c r="G425" s="90"/>
      <c r="H425" s="100">
        <f t="shared" si="24"/>
        <v>0</v>
      </c>
      <c r="I425" s="92"/>
      <c r="J425" s="101"/>
      <c r="K425" s="94"/>
      <c r="L425" s="102" t="str">
        <f t="shared" si="25"/>
        <v/>
      </c>
      <c r="O425" s="96">
        <f t="shared" si="26"/>
        <v>0</v>
      </c>
      <c r="AD425">
        <f t="shared" si="27"/>
        <v>45870</v>
      </c>
    </row>
    <row r="426" spans="1:30" x14ac:dyDescent="0.2">
      <c r="A426" s="97" t="s">
        <v>640</v>
      </c>
      <c r="B426" s="98" t="s">
        <v>161</v>
      </c>
      <c r="C426" s="98" t="s">
        <v>162</v>
      </c>
      <c r="D426" s="98" t="s">
        <v>66</v>
      </c>
      <c r="E426" s="99">
        <v>45901</v>
      </c>
      <c r="F426" s="89"/>
      <c r="G426" s="90"/>
      <c r="H426" s="100">
        <f t="shared" si="24"/>
        <v>0</v>
      </c>
      <c r="I426" s="92"/>
      <c r="J426" s="101"/>
      <c r="K426" s="94"/>
      <c r="L426" s="102" t="str">
        <f t="shared" si="25"/>
        <v/>
      </c>
      <c r="O426" s="96">
        <f t="shared" si="26"/>
        <v>0</v>
      </c>
      <c r="AD426">
        <f t="shared" si="27"/>
        <v>45901</v>
      </c>
    </row>
    <row r="427" spans="1:30" x14ac:dyDescent="0.2">
      <c r="A427" s="97" t="s">
        <v>641</v>
      </c>
      <c r="B427" s="98" t="s">
        <v>256</v>
      </c>
      <c r="C427" s="98" t="s">
        <v>163</v>
      </c>
      <c r="D427" s="98" t="s">
        <v>92</v>
      </c>
      <c r="E427" s="99">
        <v>45566</v>
      </c>
      <c r="F427" s="89"/>
      <c r="G427" s="90"/>
      <c r="H427" s="100">
        <f t="shared" si="24"/>
        <v>0</v>
      </c>
      <c r="I427" s="92"/>
      <c r="J427" s="101"/>
      <c r="K427" s="94"/>
      <c r="L427" s="102" t="str">
        <f t="shared" si="25"/>
        <v/>
      </c>
      <c r="O427" s="96">
        <f t="shared" si="26"/>
        <v>0</v>
      </c>
      <c r="AD427">
        <f t="shared" si="27"/>
        <v>45566</v>
      </c>
    </row>
    <row r="428" spans="1:30" x14ac:dyDescent="0.2">
      <c r="A428" s="97" t="s">
        <v>642</v>
      </c>
      <c r="B428" s="98" t="s">
        <v>256</v>
      </c>
      <c r="C428" s="98" t="s">
        <v>163</v>
      </c>
      <c r="D428" s="98" t="s">
        <v>92</v>
      </c>
      <c r="E428" s="99">
        <v>45597</v>
      </c>
      <c r="F428" s="89"/>
      <c r="G428" s="90"/>
      <c r="H428" s="100">
        <f t="shared" si="24"/>
        <v>0</v>
      </c>
      <c r="I428" s="92"/>
      <c r="J428" s="101"/>
      <c r="K428" s="94"/>
      <c r="L428" s="102" t="str">
        <f t="shared" si="25"/>
        <v/>
      </c>
      <c r="O428" s="96">
        <f t="shared" si="26"/>
        <v>0</v>
      </c>
      <c r="AD428">
        <f t="shared" si="27"/>
        <v>45597</v>
      </c>
    </row>
    <row r="429" spans="1:30" x14ac:dyDescent="0.2">
      <c r="A429" s="97" t="s">
        <v>643</v>
      </c>
      <c r="B429" s="98" t="s">
        <v>256</v>
      </c>
      <c r="C429" s="98" t="s">
        <v>163</v>
      </c>
      <c r="D429" s="98" t="s">
        <v>92</v>
      </c>
      <c r="E429" s="99">
        <v>45627</v>
      </c>
      <c r="F429" s="89"/>
      <c r="G429" s="90"/>
      <c r="H429" s="100">
        <f t="shared" si="24"/>
        <v>0</v>
      </c>
      <c r="I429" s="92"/>
      <c r="J429" s="101"/>
      <c r="K429" s="94"/>
      <c r="L429" s="102" t="str">
        <f t="shared" si="25"/>
        <v/>
      </c>
      <c r="O429" s="96">
        <f t="shared" si="26"/>
        <v>0</v>
      </c>
      <c r="AD429">
        <f t="shared" si="27"/>
        <v>45627</v>
      </c>
    </row>
    <row r="430" spans="1:30" x14ac:dyDescent="0.2">
      <c r="A430" s="97" t="s">
        <v>644</v>
      </c>
      <c r="B430" s="98" t="s">
        <v>256</v>
      </c>
      <c r="C430" s="98" t="s">
        <v>163</v>
      </c>
      <c r="D430" s="98" t="s">
        <v>92</v>
      </c>
      <c r="E430" s="99">
        <v>45658</v>
      </c>
      <c r="F430" s="89"/>
      <c r="G430" s="90"/>
      <c r="H430" s="100">
        <f t="shared" si="24"/>
        <v>0</v>
      </c>
      <c r="I430" s="92"/>
      <c r="J430" s="101"/>
      <c r="K430" s="94"/>
      <c r="L430" s="102" t="str">
        <f t="shared" si="25"/>
        <v/>
      </c>
      <c r="O430" s="96">
        <f t="shared" si="26"/>
        <v>0</v>
      </c>
      <c r="AD430">
        <f t="shared" si="27"/>
        <v>45658</v>
      </c>
    </row>
    <row r="431" spans="1:30" x14ac:dyDescent="0.2">
      <c r="A431" s="97" t="s">
        <v>645</v>
      </c>
      <c r="B431" s="98" t="s">
        <v>256</v>
      </c>
      <c r="C431" s="98" t="s">
        <v>163</v>
      </c>
      <c r="D431" s="98" t="s">
        <v>92</v>
      </c>
      <c r="E431" s="99">
        <v>45689</v>
      </c>
      <c r="F431" s="89"/>
      <c r="G431" s="90"/>
      <c r="H431" s="100">
        <f t="shared" si="24"/>
        <v>0</v>
      </c>
      <c r="I431" s="92"/>
      <c r="J431" s="101"/>
      <c r="K431" s="94"/>
      <c r="L431" s="102" t="str">
        <f t="shared" si="25"/>
        <v/>
      </c>
      <c r="O431" s="96">
        <f t="shared" si="26"/>
        <v>0</v>
      </c>
      <c r="AD431">
        <f t="shared" si="27"/>
        <v>45689</v>
      </c>
    </row>
    <row r="432" spans="1:30" x14ac:dyDescent="0.2">
      <c r="A432" s="97" t="s">
        <v>646</v>
      </c>
      <c r="B432" s="98" t="s">
        <v>256</v>
      </c>
      <c r="C432" s="98" t="s">
        <v>163</v>
      </c>
      <c r="D432" s="98" t="s">
        <v>92</v>
      </c>
      <c r="E432" s="99">
        <v>45717</v>
      </c>
      <c r="F432" s="89"/>
      <c r="G432" s="90"/>
      <c r="H432" s="100">
        <f t="shared" si="24"/>
        <v>0</v>
      </c>
      <c r="I432" s="92"/>
      <c r="J432" s="101"/>
      <c r="K432" s="94"/>
      <c r="L432" s="102" t="str">
        <f t="shared" si="25"/>
        <v/>
      </c>
      <c r="O432" s="96">
        <f t="shared" si="26"/>
        <v>0</v>
      </c>
      <c r="AD432">
        <f t="shared" si="27"/>
        <v>45717</v>
      </c>
    </row>
    <row r="433" spans="1:30" x14ac:dyDescent="0.2">
      <c r="A433" s="97" t="s">
        <v>647</v>
      </c>
      <c r="B433" s="98" t="s">
        <v>256</v>
      </c>
      <c r="C433" s="98" t="s">
        <v>163</v>
      </c>
      <c r="D433" s="98" t="s">
        <v>92</v>
      </c>
      <c r="E433" s="99">
        <v>45748</v>
      </c>
      <c r="F433" s="89"/>
      <c r="G433" s="90"/>
      <c r="H433" s="100">
        <f t="shared" si="24"/>
        <v>0</v>
      </c>
      <c r="I433" s="92"/>
      <c r="J433" s="101"/>
      <c r="K433" s="94"/>
      <c r="L433" s="102" t="str">
        <f t="shared" si="25"/>
        <v/>
      </c>
      <c r="O433" s="96">
        <f t="shared" si="26"/>
        <v>0</v>
      </c>
      <c r="AD433">
        <f t="shared" si="27"/>
        <v>45748</v>
      </c>
    </row>
    <row r="434" spans="1:30" x14ac:dyDescent="0.2">
      <c r="A434" s="97" t="s">
        <v>648</v>
      </c>
      <c r="B434" s="98" t="s">
        <v>256</v>
      </c>
      <c r="C434" s="98" t="s">
        <v>163</v>
      </c>
      <c r="D434" s="98" t="s">
        <v>92</v>
      </c>
      <c r="E434" s="99">
        <v>45778</v>
      </c>
      <c r="F434" s="89"/>
      <c r="G434" s="90"/>
      <c r="H434" s="100">
        <f t="shared" si="24"/>
        <v>0</v>
      </c>
      <c r="I434" s="92"/>
      <c r="J434" s="101"/>
      <c r="K434" s="94"/>
      <c r="L434" s="102" t="str">
        <f t="shared" si="25"/>
        <v/>
      </c>
      <c r="O434" s="96">
        <f t="shared" si="26"/>
        <v>0</v>
      </c>
      <c r="AD434">
        <f t="shared" si="27"/>
        <v>45778</v>
      </c>
    </row>
    <row r="435" spans="1:30" x14ac:dyDescent="0.2">
      <c r="A435" s="97" t="s">
        <v>649</v>
      </c>
      <c r="B435" s="98" t="s">
        <v>256</v>
      </c>
      <c r="C435" s="98" t="s">
        <v>163</v>
      </c>
      <c r="D435" s="98" t="s">
        <v>92</v>
      </c>
      <c r="E435" s="99">
        <v>45809</v>
      </c>
      <c r="F435" s="89"/>
      <c r="G435" s="90"/>
      <c r="H435" s="100">
        <f t="shared" si="24"/>
        <v>0</v>
      </c>
      <c r="I435" s="92"/>
      <c r="J435" s="101"/>
      <c r="K435" s="94"/>
      <c r="L435" s="102" t="str">
        <f t="shared" si="25"/>
        <v/>
      </c>
      <c r="O435" s="96">
        <f t="shared" si="26"/>
        <v>0</v>
      </c>
      <c r="AD435">
        <f t="shared" si="27"/>
        <v>45809</v>
      </c>
    </row>
    <row r="436" spans="1:30" x14ac:dyDescent="0.2">
      <c r="A436" s="97" t="s">
        <v>650</v>
      </c>
      <c r="B436" s="98" t="s">
        <v>256</v>
      </c>
      <c r="C436" s="98" t="s">
        <v>163</v>
      </c>
      <c r="D436" s="98" t="s">
        <v>92</v>
      </c>
      <c r="E436" s="99">
        <v>45839</v>
      </c>
      <c r="F436" s="89"/>
      <c r="G436" s="90"/>
      <c r="H436" s="100">
        <f t="shared" si="24"/>
        <v>0</v>
      </c>
      <c r="I436" s="92"/>
      <c r="J436" s="101"/>
      <c r="K436" s="94"/>
      <c r="L436" s="102" t="str">
        <f t="shared" si="25"/>
        <v/>
      </c>
      <c r="O436" s="96">
        <f t="shared" si="26"/>
        <v>0</v>
      </c>
      <c r="AD436">
        <f t="shared" si="27"/>
        <v>45839</v>
      </c>
    </row>
    <row r="437" spans="1:30" x14ac:dyDescent="0.2">
      <c r="A437" s="97" t="s">
        <v>651</v>
      </c>
      <c r="B437" s="98" t="s">
        <v>256</v>
      </c>
      <c r="C437" s="98" t="s">
        <v>163</v>
      </c>
      <c r="D437" s="98" t="s">
        <v>92</v>
      </c>
      <c r="E437" s="99">
        <v>45870</v>
      </c>
      <c r="F437" s="89"/>
      <c r="G437" s="90"/>
      <c r="H437" s="100">
        <f t="shared" si="24"/>
        <v>0</v>
      </c>
      <c r="I437" s="92"/>
      <c r="J437" s="101"/>
      <c r="K437" s="94"/>
      <c r="L437" s="102" t="str">
        <f t="shared" si="25"/>
        <v/>
      </c>
      <c r="O437" s="96">
        <f t="shared" si="26"/>
        <v>0</v>
      </c>
      <c r="AD437">
        <f t="shared" si="27"/>
        <v>45870</v>
      </c>
    </row>
    <row r="438" spans="1:30" x14ac:dyDescent="0.2">
      <c r="A438" s="97" t="s">
        <v>652</v>
      </c>
      <c r="B438" s="98" t="s">
        <v>256</v>
      </c>
      <c r="C438" s="98" t="s">
        <v>163</v>
      </c>
      <c r="D438" s="98" t="s">
        <v>92</v>
      </c>
      <c r="E438" s="99">
        <v>45901</v>
      </c>
      <c r="F438" s="89"/>
      <c r="G438" s="90"/>
      <c r="H438" s="100">
        <f t="shared" si="24"/>
        <v>0</v>
      </c>
      <c r="I438" s="92"/>
      <c r="J438" s="101"/>
      <c r="K438" s="94"/>
      <c r="L438" s="102" t="str">
        <f t="shared" si="25"/>
        <v/>
      </c>
      <c r="O438" s="96">
        <f t="shared" si="26"/>
        <v>0</v>
      </c>
      <c r="AD438">
        <f t="shared" si="27"/>
        <v>45901</v>
      </c>
    </row>
    <row r="439" spans="1:30" x14ac:dyDescent="0.2">
      <c r="A439" s="97" t="s">
        <v>653</v>
      </c>
      <c r="B439" s="98" t="s">
        <v>258</v>
      </c>
      <c r="C439" s="98" t="s">
        <v>111</v>
      </c>
      <c r="D439" s="98" t="s">
        <v>92</v>
      </c>
      <c r="E439" s="99">
        <v>45566</v>
      </c>
      <c r="F439" s="89"/>
      <c r="G439" s="90"/>
      <c r="H439" s="100">
        <f t="shared" si="24"/>
        <v>0</v>
      </c>
      <c r="I439" s="92"/>
      <c r="J439" s="101"/>
      <c r="K439" s="94"/>
      <c r="L439" s="102" t="str">
        <f t="shared" si="25"/>
        <v/>
      </c>
      <c r="O439" s="96">
        <f t="shared" si="26"/>
        <v>0</v>
      </c>
      <c r="AD439">
        <f t="shared" si="27"/>
        <v>45566</v>
      </c>
    </row>
    <row r="440" spans="1:30" x14ac:dyDescent="0.2">
      <c r="A440" s="97" t="s">
        <v>654</v>
      </c>
      <c r="B440" s="98" t="s">
        <v>258</v>
      </c>
      <c r="C440" s="98" t="s">
        <v>111</v>
      </c>
      <c r="D440" s="98" t="s">
        <v>92</v>
      </c>
      <c r="E440" s="99">
        <v>45597</v>
      </c>
      <c r="F440" s="89"/>
      <c r="G440" s="90"/>
      <c r="H440" s="100">
        <f t="shared" si="24"/>
        <v>0</v>
      </c>
      <c r="I440" s="92"/>
      <c r="J440" s="101"/>
      <c r="K440" s="94"/>
      <c r="L440" s="102" t="str">
        <f t="shared" si="25"/>
        <v/>
      </c>
      <c r="O440" s="96">
        <f t="shared" si="26"/>
        <v>0</v>
      </c>
      <c r="AD440">
        <f t="shared" si="27"/>
        <v>45597</v>
      </c>
    </row>
    <row r="441" spans="1:30" x14ac:dyDescent="0.2">
      <c r="A441" s="97" t="s">
        <v>655</v>
      </c>
      <c r="B441" s="98" t="s">
        <v>258</v>
      </c>
      <c r="C441" s="98" t="s">
        <v>111</v>
      </c>
      <c r="D441" s="98" t="s">
        <v>92</v>
      </c>
      <c r="E441" s="99">
        <v>45627</v>
      </c>
      <c r="F441" s="89"/>
      <c r="G441" s="90"/>
      <c r="H441" s="100">
        <f t="shared" si="24"/>
        <v>0</v>
      </c>
      <c r="I441" s="92"/>
      <c r="J441" s="101"/>
      <c r="K441" s="94"/>
      <c r="L441" s="102" t="str">
        <f t="shared" si="25"/>
        <v/>
      </c>
      <c r="O441" s="96">
        <f t="shared" si="26"/>
        <v>0</v>
      </c>
      <c r="AD441">
        <f t="shared" si="27"/>
        <v>45627</v>
      </c>
    </row>
    <row r="442" spans="1:30" x14ac:dyDescent="0.2">
      <c r="A442" s="97" t="s">
        <v>656</v>
      </c>
      <c r="B442" s="98" t="s">
        <v>258</v>
      </c>
      <c r="C442" s="98" t="s">
        <v>111</v>
      </c>
      <c r="D442" s="98" t="s">
        <v>92</v>
      </c>
      <c r="E442" s="99">
        <v>45658</v>
      </c>
      <c r="F442" s="89"/>
      <c r="G442" s="90"/>
      <c r="H442" s="100">
        <f t="shared" si="24"/>
        <v>0</v>
      </c>
      <c r="I442" s="92"/>
      <c r="J442" s="101"/>
      <c r="K442" s="94"/>
      <c r="L442" s="102" t="str">
        <f t="shared" si="25"/>
        <v/>
      </c>
      <c r="O442" s="96">
        <f t="shared" si="26"/>
        <v>0</v>
      </c>
      <c r="AD442">
        <f t="shared" si="27"/>
        <v>45658</v>
      </c>
    </row>
    <row r="443" spans="1:30" x14ac:dyDescent="0.2">
      <c r="A443" s="97" t="s">
        <v>657</v>
      </c>
      <c r="B443" s="98" t="s">
        <v>258</v>
      </c>
      <c r="C443" s="98" t="s">
        <v>111</v>
      </c>
      <c r="D443" s="98" t="s">
        <v>92</v>
      </c>
      <c r="E443" s="99">
        <v>45689</v>
      </c>
      <c r="F443" s="89"/>
      <c r="G443" s="90"/>
      <c r="H443" s="100">
        <f t="shared" si="24"/>
        <v>0</v>
      </c>
      <c r="I443" s="92"/>
      <c r="J443" s="101"/>
      <c r="K443" s="94"/>
      <c r="L443" s="102" t="str">
        <f t="shared" si="25"/>
        <v/>
      </c>
      <c r="O443" s="96">
        <f t="shared" si="26"/>
        <v>0</v>
      </c>
      <c r="AD443">
        <f t="shared" si="27"/>
        <v>45689</v>
      </c>
    </row>
    <row r="444" spans="1:30" x14ac:dyDescent="0.2">
      <c r="A444" s="97" t="s">
        <v>658</v>
      </c>
      <c r="B444" s="98" t="s">
        <v>258</v>
      </c>
      <c r="C444" s="98" t="s">
        <v>111</v>
      </c>
      <c r="D444" s="98" t="s">
        <v>92</v>
      </c>
      <c r="E444" s="99">
        <v>45717</v>
      </c>
      <c r="F444" s="89"/>
      <c r="G444" s="90"/>
      <c r="H444" s="100">
        <f t="shared" si="24"/>
        <v>0</v>
      </c>
      <c r="I444" s="92"/>
      <c r="J444" s="101"/>
      <c r="K444" s="94"/>
      <c r="L444" s="102" t="str">
        <f t="shared" si="25"/>
        <v/>
      </c>
      <c r="O444" s="96">
        <f t="shared" si="26"/>
        <v>0</v>
      </c>
      <c r="AD444">
        <f t="shared" si="27"/>
        <v>45717</v>
      </c>
    </row>
    <row r="445" spans="1:30" x14ac:dyDescent="0.2">
      <c r="A445" s="97" t="s">
        <v>659</v>
      </c>
      <c r="B445" s="98" t="s">
        <v>258</v>
      </c>
      <c r="C445" s="98" t="s">
        <v>111</v>
      </c>
      <c r="D445" s="98" t="s">
        <v>92</v>
      </c>
      <c r="E445" s="99">
        <v>45748</v>
      </c>
      <c r="F445" s="89"/>
      <c r="G445" s="90"/>
      <c r="H445" s="100">
        <f t="shared" si="24"/>
        <v>0</v>
      </c>
      <c r="I445" s="92"/>
      <c r="J445" s="101"/>
      <c r="K445" s="94"/>
      <c r="L445" s="102" t="str">
        <f t="shared" si="25"/>
        <v/>
      </c>
      <c r="O445" s="96">
        <f t="shared" si="26"/>
        <v>0</v>
      </c>
      <c r="AD445">
        <f t="shared" si="27"/>
        <v>45748</v>
      </c>
    </row>
    <row r="446" spans="1:30" x14ac:dyDescent="0.2">
      <c r="A446" s="97" t="s">
        <v>660</v>
      </c>
      <c r="B446" s="98" t="s">
        <v>258</v>
      </c>
      <c r="C446" s="98" t="s">
        <v>111</v>
      </c>
      <c r="D446" s="98" t="s">
        <v>92</v>
      </c>
      <c r="E446" s="99">
        <v>45778</v>
      </c>
      <c r="F446" s="89"/>
      <c r="G446" s="90"/>
      <c r="H446" s="100">
        <f t="shared" si="24"/>
        <v>0</v>
      </c>
      <c r="I446" s="92"/>
      <c r="J446" s="101"/>
      <c r="K446" s="94"/>
      <c r="L446" s="102" t="str">
        <f t="shared" si="25"/>
        <v/>
      </c>
      <c r="O446" s="96">
        <f t="shared" si="26"/>
        <v>0</v>
      </c>
      <c r="AD446">
        <f t="shared" si="27"/>
        <v>45778</v>
      </c>
    </row>
    <row r="447" spans="1:30" x14ac:dyDescent="0.2">
      <c r="A447" s="97" t="s">
        <v>661</v>
      </c>
      <c r="B447" s="98" t="s">
        <v>258</v>
      </c>
      <c r="C447" s="98" t="s">
        <v>111</v>
      </c>
      <c r="D447" s="98" t="s">
        <v>92</v>
      </c>
      <c r="E447" s="99">
        <v>45809</v>
      </c>
      <c r="F447" s="89"/>
      <c r="G447" s="90"/>
      <c r="H447" s="100">
        <f t="shared" si="24"/>
        <v>0</v>
      </c>
      <c r="I447" s="92"/>
      <c r="J447" s="101"/>
      <c r="K447" s="94"/>
      <c r="L447" s="102" t="str">
        <f t="shared" si="25"/>
        <v/>
      </c>
      <c r="O447" s="96">
        <f t="shared" si="26"/>
        <v>0</v>
      </c>
      <c r="AD447">
        <f t="shared" si="27"/>
        <v>45809</v>
      </c>
    </row>
    <row r="448" spans="1:30" x14ac:dyDescent="0.2">
      <c r="A448" s="97" t="s">
        <v>662</v>
      </c>
      <c r="B448" s="98" t="s">
        <v>258</v>
      </c>
      <c r="C448" s="98" t="s">
        <v>111</v>
      </c>
      <c r="D448" s="98" t="s">
        <v>92</v>
      </c>
      <c r="E448" s="99">
        <v>45839</v>
      </c>
      <c r="F448" s="89"/>
      <c r="G448" s="90"/>
      <c r="H448" s="100">
        <f t="shared" si="24"/>
        <v>0</v>
      </c>
      <c r="I448" s="92"/>
      <c r="J448" s="101"/>
      <c r="K448" s="94"/>
      <c r="L448" s="102" t="str">
        <f t="shared" si="25"/>
        <v/>
      </c>
      <c r="O448" s="96">
        <f t="shared" si="26"/>
        <v>0</v>
      </c>
      <c r="AD448">
        <f t="shared" si="27"/>
        <v>45839</v>
      </c>
    </row>
    <row r="449" spans="1:30" x14ac:dyDescent="0.2">
      <c r="A449" s="97" t="s">
        <v>663</v>
      </c>
      <c r="B449" s="98" t="s">
        <v>258</v>
      </c>
      <c r="C449" s="98" t="s">
        <v>111</v>
      </c>
      <c r="D449" s="98" t="s">
        <v>92</v>
      </c>
      <c r="E449" s="99">
        <v>45870</v>
      </c>
      <c r="F449" s="89"/>
      <c r="G449" s="90"/>
      <c r="H449" s="100">
        <f t="shared" si="24"/>
        <v>0</v>
      </c>
      <c r="I449" s="92"/>
      <c r="J449" s="101"/>
      <c r="K449" s="94"/>
      <c r="L449" s="102" t="str">
        <f t="shared" si="25"/>
        <v/>
      </c>
      <c r="O449" s="96">
        <f t="shared" si="26"/>
        <v>0</v>
      </c>
      <c r="AD449">
        <f t="shared" si="27"/>
        <v>45870</v>
      </c>
    </row>
    <row r="450" spans="1:30" x14ac:dyDescent="0.2">
      <c r="A450" s="97" t="s">
        <v>664</v>
      </c>
      <c r="B450" s="98" t="s">
        <v>258</v>
      </c>
      <c r="C450" s="98" t="s">
        <v>111</v>
      </c>
      <c r="D450" s="98" t="s">
        <v>92</v>
      </c>
      <c r="E450" s="99">
        <v>45901</v>
      </c>
      <c r="F450" s="89"/>
      <c r="G450" s="90"/>
      <c r="H450" s="100">
        <f t="shared" si="24"/>
        <v>0</v>
      </c>
      <c r="I450" s="92"/>
      <c r="J450" s="101"/>
      <c r="K450" s="94"/>
      <c r="L450" s="102" t="str">
        <f t="shared" si="25"/>
        <v/>
      </c>
      <c r="O450" s="96">
        <f t="shared" si="26"/>
        <v>0</v>
      </c>
      <c r="AD450">
        <f t="shared" si="27"/>
        <v>45901</v>
      </c>
    </row>
    <row r="451" spans="1:30" x14ac:dyDescent="0.2">
      <c r="A451" s="97" t="s">
        <v>665</v>
      </c>
      <c r="B451" s="98" t="s">
        <v>260</v>
      </c>
      <c r="C451" s="98" t="s">
        <v>164</v>
      </c>
      <c r="D451" s="98" t="s">
        <v>92</v>
      </c>
      <c r="E451" s="99">
        <v>45566</v>
      </c>
      <c r="F451" s="89"/>
      <c r="G451" s="90"/>
      <c r="H451" s="100">
        <f t="shared" si="24"/>
        <v>0</v>
      </c>
      <c r="I451" s="92"/>
      <c r="J451" s="101"/>
      <c r="K451" s="94"/>
      <c r="L451" s="102" t="str">
        <f t="shared" si="25"/>
        <v/>
      </c>
      <c r="O451" s="96">
        <f t="shared" si="26"/>
        <v>0</v>
      </c>
      <c r="AD451">
        <f t="shared" si="27"/>
        <v>45566</v>
      </c>
    </row>
    <row r="452" spans="1:30" x14ac:dyDescent="0.2">
      <c r="A452" s="97" t="s">
        <v>666</v>
      </c>
      <c r="B452" s="98" t="s">
        <v>260</v>
      </c>
      <c r="C452" s="98" t="s">
        <v>164</v>
      </c>
      <c r="D452" s="98" t="s">
        <v>92</v>
      </c>
      <c r="E452" s="99">
        <v>45597</v>
      </c>
      <c r="F452" s="89"/>
      <c r="G452" s="90"/>
      <c r="H452" s="100">
        <f t="shared" si="24"/>
        <v>0</v>
      </c>
      <c r="I452" s="92"/>
      <c r="J452" s="101"/>
      <c r="K452" s="94"/>
      <c r="L452" s="102" t="str">
        <f t="shared" si="25"/>
        <v/>
      </c>
      <c r="O452" s="96">
        <f t="shared" si="26"/>
        <v>0</v>
      </c>
      <c r="AD452">
        <f t="shared" si="27"/>
        <v>45597</v>
      </c>
    </row>
    <row r="453" spans="1:30" x14ac:dyDescent="0.2">
      <c r="A453" s="97" t="s">
        <v>667</v>
      </c>
      <c r="B453" s="98" t="s">
        <v>260</v>
      </c>
      <c r="C453" s="98" t="s">
        <v>164</v>
      </c>
      <c r="D453" s="98" t="s">
        <v>92</v>
      </c>
      <c r="E453" s="99">
        <v>45627</v>
      </c>
      <c r="F453" s="89"/>
      <c r="G453" s="90"/>
      <c r="H453" s="100">
        <f t="shared" si="24"/>
        <v>0</v>
      </c>
      <c r="I453" s="92"/>
      <c r="J453" s="101"/>
      <c r="K453" s="94"/>
      <c r="L453" s="102" t="str">
        <f t="shared" si="25"/>
        <v/>
      </c>
      <c r="O453" s="96">
        <f t="shared" si="26"/>
        <v>0</v>
      </c>
      <c r="AD453">
        <f t="shared" si="27"/>
        <v>45627</v>
      </c>
    </row>
    <row r="454" spans="1:30" x14ac:dyDescent="0.2">
      <c r="A454" s="97" t="s">
        <v>668</v>
      </c>
      <c r="B454" s="98" t="s">
        <v>260</v>
      </c>
      <c r="C454" s="98" t="s">
        <v>164</v>
      </c>
      <c r="D454" s="98" t="s">
        <v>92</v>
      </c>
      <c r="E454" s="99">
        <v>45658</v>
      </c>
      <c r="F454" s="89"/>
      <c r="G454" s="90"/>
      <c r="H454" s="100">
        <f t="shared" si="24"/>
        <v>0</v>
      </c>
      <c r="I454" s="92"/>
      <c r="J454" s="101"/>
      <c r="K454" s="94"/>
      <c r="L454" s="102" t="str">
        <f t="shared" si="25"/>
        <v/>
      </c>
      <c r="O454" s="96">
        <f t="shared" si="26"/>
        <v>0</v>
      </c>
      <c r="AD454">
        <f t="shared" si="27"/>
        <v>45658</v>
      </c>
    </row>
    <row r="455" spans="1:30" x14ac:dyDescent="0.2">
      <c r="A455" s="97" t="s">
        <v>669</v>
      </c>
      <c r="B455" s="98" t="s">
        <v>260</v>
      </c>
      <c r="C455" s="98" t="s">
        <v>164</v>
      </c>
      <c r="D455" s="98" t="s">
        <v>92</v>
      </c>
      <c r="E455" s="99">
        <v>45689</v>
      </c>
      <c r="F455" s="89"/>
      <c r="G455" s="90"/>
      <c r="H455" s="100">
        <f t="shared" si="24"/>
        <v>0</v>
      </c>
      <c r="I455" s="92"/>
      <c r="J455" s="101"/>
      <c r="K455" s="94"/>
      <c r="L455" s="102" t="str">
        <f t="shared" si="25"/>
        <v/>
      </c>
      <c r="O455" s="96">
        <f t="shared" si="26"/>
        <v>0</v>
      </c>
      <c r="AD455">
        <f t="shared" si="27"/>
        <v>45689</v>
      </c>
    </row>
    <row r="456" spans="1:30" x14ac:dyDescent="0.2">
      <c r="A456" s="97" t="s">
        <v>670</v>
      </c>
      <c r="B456" s="98" t="s">
        <v>260</v>
      </c>
      <c r="C456" s="98" t="s">
        <v>164</v>
      </c>
      <c r="D456" s="98" t="s">
        <v>92</v>
      </c>
      <c r="E456" s="99">
        <v>45717</v>
      </c>
      <c r="F456" s="89"/>
      <c r="G456" s="90"/>
      <c r="H456" s="100">
        <f t="shared" ref="H456:H508" si="28">F456+G456</f>
        <v>0</v>
      </c>
      <c r="I456" s="92"/>
      <c r="J456" s="101"/>
      <c r="K456" s="94"/>
      <c r="L456" s="102" t="str">
        <f t="shared" ref="L456:L510" si="29">IF($E$4="", "", K456/($E$4*4.3333))</f>
        <v/>
      </c>
      <c r="O456" s="96">
        <f t="shared" ref="O456:O510" si="30">COUNTIFS(F456:G456,"&lt;&gt;0",F456:G456,"&lt;&gt;")+
COUNTIFS(I456:K456,"&lt;&gt;0",I456:K456,"&lt;&gt;")</f>
        <v>0</v>
      </c>
      <c r="AD456">
        <f t="shared" ref="AD456:AD510" si="31">VALUE(E456)</f>
        <v>45717</v>
      </c>
    </row>
    <row r="457" spans="1:30" x14ac:dyDescent="0.2">
      <c r="A457" s="97" t="s">
        <v>671</v>
      </c>
      <c r="B457" s="98" t="s">
        <v>260</v>
      </c>
      <c r="C457" s="98" t="s">
        <v>164</v>
      </c>
      <c r="D457" s="98" t="s">
        <v>92</v>
      </c>
      <c r="E457" s="99">
        <v>45748</v>
      </c>
      <c r="F457" s="89"/>
      <c r="G457" s="90"/>
      <c r="H457" s="100">
        <f t="shared" si="28"/>
        <v>0</v>
      </c>
      <c r="I457" s="92"/>
      <c r="J457" s="101"/>
      <c r="K457" s="94"/>
      <c r="L457" s="102" t="str">
        <f t="shared" si="29"/>
        <v/>
      </c>
      <c r="O457" s="96">
        <f t="shared" si="30"/>
        <v>0</v>
      </c>
      <c r="AD457">
        <f t="shared" si="31"/>
        <v>45748</v>
      </c>
    </row>
    <row r="458" spans="1:30" x14ac:dyDescent="0.2">
      <c r="A458" s="97" t="s">
        <v>672</v>
      </c>
      <c r="B458" s="98" t="s">
        <v>260</v>
      </c>
      <c r="C458" s="98" t="s">
        <v>164</v>
      </c>
      <c r="D458" s="98" t="s">
        <v>92</v>
      </c>
      <c r="E458" s="99">
        <v>45778</v>
      </c>
      <c r="F458" s="89"/>
      <c r="G458" s="90"/>
      <c r="H458" s="100">
        <f t="shared" si="28"/>
        <v>0</v>
      </c>
      <c r="I458" s="92"/>
      <c r="J458" s="101"/>
      <c r="K458" s="94"/>
      <c r="L458" s="102" t="str">
        <f t="shared" si="29"/>
        <v/>
      </c>
      <c r="O458" s="96">
        <f t="shared" si="30"/>
        <v>0</v>
      </c>
      <c r="AD458">
        <f t="shared" si="31"/>
        <v>45778</v>
      </c>
    </row>
    <row r="459" spans="1:30" x14ac:dyDescent="0.2">
      <c r="A459" s="97" t="s">
        <v>673</v>
      </c>
      <c r="B459" s="98" t="s">
        <v>260</v>
      </c>
      <c r="C459" s="98" t="s">
        <v>164</v>
      </c>
      <c r="D459" s="98" t="s">
        <v>92</v>
      </c>
      <c r="E459" s="99">
        <v>45809</v>
      </c>
      <c r="F459" s="89"/>
      <c r="G459" s="90"/>
      <c r="H459" s="100">
        <f t="shared" si="28"/>
        <v>0</v>
      </c>
      <c r="I459" s="92"/>
      <c r="J459" s="101"/>
      <c r="K459" s="94"/>
      <c r="L459" s="102" t="str">
        <f t="shared" si="29"/>
        <v/>
      </c>
      <c r="O459" s="96">
        <f t="shared" si="30"/>
        <v>0</v>
      </c>
      <c r="AD459">
        <f t="shared" si="31"/>
        <v>45809</v>
      </c>
    </row>
    <row r="460" spans="1:30" x14ac:dyDescent="0.2">
      <c r="A460" s="97" t="s">
        <v>674</v>
      </c>
      <c r="B460" s="98" t="s">
        <v>260</v>
      </c>
      <c r="C460" s="98" t="s">
        <v>164</v>
      </c>
      <c r="D460" s="98" t="s">
        <v>92</v>
      </c>
      <c r="E460" s="99">
        <v>45839</v>
      </c>
      <c r="F460" s="89"/>
      <c r="G460" s="90"/>
      <c r="H460" s="100">
        <f t="shared" si="28"/>
        <v>0</v>
      </c>
      <c r="I460" s="92"/>
      <c r="J460" s="101"/>
      <c r="K460" s="94"/>
      <c r="L460" s="102" t="str">
        <f t="shared" si="29"/>
        <v/>
      </c>
      <c r="O460" s="96">
        <f t="shared" si="30"/>
        <v>0</v>
      </c>
      <c r="AD460">
        <f t="shared" si="31"/>
        <v>45839</v>
      </c>
    </row>
    <row r="461" spans="1:30" x14ac:dyDescent="0.2">
      <c r="A461" s="97" t="s">
        <v>675</v>
      </c>
      <c r="B461" s="98" t="s">
        <v>260</v>
      </c>
      <c r="C461" s="98" t="s">
        <v>164</v>
      </c>
      <c r="D461" s="98" t="s">
        <v>92</v>
      </c>
      <c r="E461" s="99">
        <v>45870</v>
      </c>
      <c r="F461" s="89"/>
      <c r="G461" s="90"/>
      <c r="H461" s="100">
        <f t="shared" si="28"/>
        <v>0</v>
      </c>
      <c r="I461" s="92"/>
      <c r="J461" s="101"/>
      <c r="K461" s="94"/>
      <c r="L461" s="102" t="str">
        <f t="shared" si="29"/>
        <v/>
      </c>
      <c r="O461" s="96">
        <f t="shared" si="30"/>
        <v>0</v>
      </c>
      <c r="AD461">
        <f t="shared" si="31"/>
        <v>45870</v>
      </c>
    </row>
    <row r="462" spans="1:30" x14ac:dyDescent="0.2">
      <c r="A462" s="97" t="s">
        <v>676</v>
      </c>
      <c r="B462" s="98" t="s">
        <v>260</v>
      </c>
      <c r="C462" s="98" t="s">
        <v>164</v>
      </c>
      <c r="D462" s="98" t="s">
        <v>92</v>
      </c>
      <c r="E462" s="99">
        <v>45901</v>
      </c>
      <c r="F462" s="89"/>
      <c r="G462" s="90"/>
      <c r="H462" s="100">
        <f t="shared" si="28"/>
        <v>0</v>
      </c>
      <c r="I462" s="92"/>
      <c r="J462" s="101"/>
      <c r="K462" s="94"/>
      <c r="L462" s="102" t="str">
        <f t="shared" si="29"/>
        <v/>
      </c>
      <c r="O462" s="96">
        <f t="shared" si="30"/>
        <v>0</v>
      </c>
      <c r="AD462">
        <f t="shared" si="31"/>
        <v>45901</v>
      </c>
    </row>
    <row r="463" spans="1:30" x14ac:dyDescent="0.2">
      <c r="A463" s="97" t="s">
        <v>677</v>
      </c>
      <c r="B463" s="98" t="s">
        <v>263</v>
      </c>
      <c r="C463" s="98" t="s">
        <v>165</v>
      </c>
      <c r="D463" s="98" t="s">
        <v>92</v>
      </c>
      <c r="E463" s="99">
        <v>45566</v>
      </c>
      <c r="F463" s="89"/>
      <c r="G463" s="90"/>
      <c r="H463" s="100">
        <f t="shared" si="28"/>
        <v>0</v>
      </c>
      <c r="I463" s="92"/>
      <c r="J463" s="101"/>
      <c r="K463" s="94"/>
      <c r="L463" s="102" t="str">
        <f t="shared" si="29"/>
        <v/>
      </c>
      <c r="O463" s="96">
        <f t="shared" si="30"/>
        <v>0</v>
      </c>
      <c r="AD463">
        <f t="shared" si="31"/>
        <v>45566</v>
      </c>
    </row>
    <row r="464" spans="1:30" x14ac:dyDescent="0.2">
      <c r="A464" s="97" t="s">
        <v>678</v>
      </c>
      <c r="B464" s="98" t="s">
        <v>263</v>
      </c>
      <c r="C464" s="98" t="s">
        <v>165</v>
      </c>
      <c r="D464" s="98" t="s">
        <v>92</v>
      </c>
      <c r="E464" s="99">
        <v>45597</v>
      </c>
      <c r="F464" s="89"/>
      <c r="G464" s="90"/>
      <c r="H464" s="100">
        <f t="shared" si="28"/>
        <v>0</v>
      </c>
      <c r="I464" s="92"/>
      <c r="J464" s="101"/>
      <c r="K464" s="94"/>
      <c r="L464" s="102" t="str">
        <f t="shared" si="29"/>
        <v/>
      </c>
      <c r="O464" s="96">
        <f t="shared" si="30"/>
        <v>0</v>
      </c>
      <c r="AD464">
        <f t="shared" si="31"/>
        <v>45597</v>
      </c>
    </row>
    <row r="465" spans="1:30" x14ac:dyDescent="0.2">
      <c r="A465" s="97" t="s">
        <v>679</v>
      </c>
      <c r="B465" s="98" t="s">
        <v>263</v>
      </c>
      <c r="C465" s="98" t="s">
        <v>165</v>
      </c>
      <c r="D465" s="98" t="s">
        <v>92</v>
      </c>
      <c r="E465" s="99">
        <v>45627</v>
      </c>
      <c r="F465" s="89"/>
      <c r="G465" s="90"/>
      <c r="H465" s="100">
        <f t="shared" si="28"/>
        <v>0</v>
      </c>
      <c r="I465" s="92"/>
      <c r="J465" s="101"/>
      <c r="K465" s="94"/>
      <c r="L465" s="102" t="str">
        <f t="shared" si="29"/>
        <v/>
      </c>
      <c r="O465" s="96">
        <f t="shared" si="30"/>
        <v>0</v>
      </c>
      <c r="AD465">
        <f t="shared" si="31"/>
        <v>45627</v>
      </c>
    </row>
    <row r="466" spans="1:30" x14ac:dyDescent="0.2">
      <c r="A466" s="97" t="s">
        <v>680</v>
      </c>
      <c r="B466" s="98" t="s">
        <v>263</v>
      </c>
      <c r="C466" s="98" t="s">
        <v>165</v>
      </c>
      <c r="D466" s="98" t="s">
        <v>92</v>
      </c>
      <c r="E466" s="99">
        <v>45658</v>
      </c>
      <c r="F466" s="89"/>
      <c r="G466" s="90"/>
      <c r="H466" s="100">
        <f t="shared" si="28"/>
        <v>0</v>
      </c>
      <c r="I466" s="92"/>
      <c r="J466" s="101"/>
      <c r="K466" s="94"/>
      <c r="L466" s="102" t="str">
        <f t="shared" si="29"/>
        <v/>
      </c>
      <c r="O466" s="96">
        <f t="shared" si="30"/>
        <v>0</v>
      </c>
      <c r="AD466">
        <f t="shared" si="31"/>
        <v>45658</v>
      </c>
    </row>
    <row r="467" spans="1:30" x14ac:dyDescent="0.2">
      <c r="A467" s="97" t="s">
        <v>681</v>
      </c>
      <c r="B467" s="98" t="s">
        <v>263</v>
      </c>
      <c r="C467" s="98" t="s">
        <v>165</v>
      </c>
      <c r="D467" s="98" t="s">
        <v>92</v>
      </c>
      <c r="E467" s="99">
        <v>45689</v>
      </c>
      <c r="F467" s="89"/>
      <c r="G467" s="90"/>
      <c r="H467" s="100">
        <f t="shared" si="28"/>
        <v>0</v>
      </c>
      <c r="I467" s="92"/>
      <c r="J467" s="101"/>
      <c r="K467" s="94"/>
      <c r="L467" s="102" t="str">
        <f t="shared" si="29"/>
        <v/>
      </c>
      <c r="O467" s="96">
        <f t="shared" si="30"/>
        <v>0</v>
      </c>
      <c r="AD467">
        <f t="shared" si="31"/>
        <v>45689</v>
      </c>
    </row>
    <row r="468" spans="1:30" x14ac:dyDescent="0.2">
      <c r="A468" s="97" t="s">
        <v>682</v>
      </c>
      <c r="B468" s="98" t="s">
        <v>263</v>
      </c>
      <c r="C468" s="98" t="s">
        <v>165</v>
      </c>
      <c r="D468" s="98" t="s">
        <v>92</v>
      </c>
      <c r="E468" s="99">
        <v>45717</v>
      </c>
      <c r="F468" s="89"/>
      <c r="G468" s="90"/>
      <c r="H468" s="100">
        <f t="shared" si="28"/>
        <v>0</v>
      </c>
      <c r="I468" s="92"/>
      <c r="J468" s="101"/>
      <c r="K468" s="94"/>
      <c r="L468" s="102" t="str">
        <f t="shared" si="29"/>
        <v/>
      </c>
      <c r="O468" s="96">
        <f t="shared" si="30"/>
        <v>0</v>
      </c>
      <c r="AD468">
        <f t="shared" si="31"/>
        <v>45717</v>
      </c>
    </row>
    <row r="469" spans="1:30" x14ac:dyDescent="0.2">
      <c r="A469" s="97" t="s">
        <v>683</v>
      </c>
      <c r="B469" s="98" t="s">
        <v>263</v>
      </c>
      <c r="C469" s="98" t="s">
        <v>165</v>
      </c>
      <c r="D469" s="98" t="s">
        <v>92</v>
      </c>
      <c r="E469" s="99">
        <v>45748</v>
      </c>
      <c r="F469" s="89"/>
      <c r="G469" s="90"/>
      <c r="H469" s="100">
        <f t="shared" si="28"/>
        <v>0</v>
      </c>
      <c r="I469" s="92"/>
      <c r="J469" s="101"/>
      <c r="K469" s="94"/>
      <c r="L469" s="102" t="str">
        <f t="shared" si="29"/>
        <v/>
      </c>
      <c r="O469" s="96">
        <f t="shared" si="30"/>
        <v>0</v>
      </c>
      <c r="AD469">
        <f t="shared" si="31"/>
        <v>45748</v>
      </c>
    </row>
    <row r="470" spans="1:30" x14ac:dyDescent="0.2">
      <c r="A470" s="97" t="s">
        <v>684</v>
      </c>
      <c r="B470" s="98" t="s">
        <v>263</v>
      </c>
      <c r="C470" s="98" t="s">
        <v>165</v>
      </c>
      <c r="D470" s="98" t="s">
        <v>92</v>
      </c>
      <c r="E470" s="99">
        <v>45778</v>
      </c>
      <c r="F470" s="89"/>
      <c r="G470" s="90"/>
      <c r="H470" s="100">
        <f t="shared" si="28"/>
        <v>0</v>
      </c>
      <c r="I470" s="92"/>
      <c r="J470" s="101"/>
      <c r="K470" s="94"/>
      <c r="L470" s="102" t="str">
        <f t="shared" si="29"/>
        <v/>
      </c>
      <c r="O470" s="96">
        <f t="shared" si="30"/>
        <v>0</v>
      </c>
      <c r="AD470">
        <f t="shared" si="31"/>
        <v>45778</v>
      </c>
    </row>
    <row r="471" spans="1:30" x14ac:dyDescent="0.2">
      <c r="A471" s="97" t="s">
        <v>685</v>
      </c>
      <c r="B471" s="98" t="s">
        <v>263</v>
      </c>
      <c r="C471" s="98" t="s">
        <v>165</v>
      </c>
      <c r="D471" s="98" t="s">
        <v>92</v>
      </c>
      <c r="E471" s="99">
        <v>45809</v>
      </c>
      <c r="F471" s="89"/>
      <c r="G471" s="90"/>
      <c r="H471" s="100">
        <f t="shared" si="28"/>
        <v>0</v>
      </c>
      <c r="I471" s="92"/>
      <c r="J471" s="101"/>
      <c r="K471" s="94"/>
      <c r="L471" s="102" t="str">
        <f t="shared" si="29"/>
        <v/>
      </c>
      <c r="O471" s="96">
        <f t="shared" si="30"/>
        <v>0</v>
      </c>
      <c r="AD471">
        <f t="shared" si="31"/>
        <v>45809</v>
      </c>
    </row>
    <row r="472" spans="1:30" x14ac:dyDescent="0.2">
      <c r="A472" s="97" t="s">
        <v>686</v>
      </c>
      <c r="B472" s="98" t="s">
        <v>263</v>
      </c>
      <c r="C472" s="98" t="s">
        <v>165</v>
      </c>
      <c r="D472" s="98" t="s">
        <v>92</v>
      </c>
      <c r="E472" s="99">
        <v>45839</v>
      </c>
      <c r="F472" s="89"/>
      <c r="G472" s="90"/>
      <c r="H472" s="100">
        <f t="shared" si="28"/>
        <v>0</v>
      </c>
      <c r="I472" s="92"/>
      <c r="J472" s="101"/>
      <c r="K472" s="94"/>
      <c r="L472" s="102" t="str">
        <f t="shared" si="29"/>
        <v/>
      </c>
      <c r="O472" s="96">
        <f t="shared" si="30"/>
        <v>0</v>
      </c>
      <c r="AD472">
        <f t="shared" si="31"/>
        <v>45839</v>
      </c>
    </row>
    <row r="473" spans="1:30" x14ac:dyDescent="0.2">
      <c r="A473" s="97" t="s">
        <v>687</v>
      </c>
      <c r="B473" s="98" t="s">
        <v>263</v>
      </c>
      <c r="C473" s="98" t="s">
        <v>165</v>
      </c>
      <c r="D473" s="98" t="s">
        <v>92</v>
      </c>
      <c r="E473" s="99">
        <v>45870</v>
      </c>
      <c r="F473" s="89"/>
      <c r="G473" s="90"/>
      <c r="H473" s="100">
        <f t="shared" si="28"/>
        <v>0</v>
      </c>
      <c r="I473" s="92"/>
      <c r="J473" s="101"/>
      <c r="K473" s="94"/>
      <c r="L473" s="102" t="str">
        <f t="shared" si="29"/>
        <v/>
      </c>
      <c r="O473" s="96">
        <f t="shared" si="30"/>
        <v>0</v>
      </c>
      <c r="AD473">
        <f t="shared" si="31"/>
        <v>45870</v>
      </c>
    </row>
    <row r="474" spans="1:30" x14ac:dyDescent="0.2">
      <c r="A474" s="97" t="s">
        <v>688</v>
      </c>
      <c r="B474" s="98" t="s">
        <v>263</v>
      </c>
      <c r="C474" s="98" t="s">
        <v>165</v>
      </c>
      <c r="D474" s="98" t="s">
        <v>92</v>
      </c>
      <c r="E474" s="99">
        <v>45901</v>
      </c>
      <c r="F474" s="89"/>
      <c r="G474" s="90"/>
      <c r="H474" s="100">
        <f t="shared" si="28"/>
        <v>0</v>
      </c>
      <c r="I474" s="92"/>
      <c r="J474" s="101"/>
      <c r="K474" s="94"/>
      <c r="L474" s="102" t="str">
        <f t="shared" si="29"/>
        <v/>
      </c>
      <c r="O474" s="96">
        <f t="shared" si="30"/>
        <v>0</v>
      </c>
      <c r="AD474">
        <f t="shared" si="31"/>
        <v>45901</v>
      </c>
    </row>
    <row r="475" spans="1:30" x14ac:dyDescent="0.2">
      <c r="A475" s="97" t="s">
        <v>689</v>
      </c>
      <c r="B475" s="98" t="s">
        <v>264</v>
      </c>
      <c r="C475" s="98" t="s">
        <v>166</v>
      </c>
      <c r="D475" s="98" t="s">
        <v>92</v>
      </c>
      <c r="E475" s="99">
        <v>45566</v>
      </c>
      <c r="F475" s="89"/>
      <c r="G475" s="90"/>
      <c r="H475" s="100">
        <f t="shared" si="28"/>
        <v>0</v>
      </c>
      <c r="I475" s="92"/>
      <c r="J475" s="101"/>
      <c r="K475" s="94"/>
      <c r="L475" s="102" t="str">
        <f t="shared" si="29"/>
        <v/>
      </c>
      <c r="O475" s="96">
        <f t="shared" si="30"/>
        <v>0</v>
      </c>
      <c r="AD475">
        <f t="shared" si="31"/>
        <v>45566</v>
      </c>
    </row>
    <row r="476" spans="1:30" x14ac:dyDescent="0.2">
      <c r="A476" s="97" t="s">
        <v>690</v>
      </c>
      <c r="B476" s="98" t="s">
        <v>264</v>
      </c>
      <c r="C476" s="98" t="s">
        <v>166</v>
      </c>
      <c r="D476" s="98" t="s">
        <v>92</v>
      </c>
      <c r="E476" s="99">
        <v>45597</v>
      </c>
      <c r="F476" s="89"/>
      <c r="G476" s="90"/>
      <c r="H476" s="100">
        <f t="shared" si="28"/>
        <v>0</v>
      </c>
      <c r="I476" s="92"/>
      <c r="J476" s="101"/>
      <c r="K476" s="94"/>
      <c r="L476" s="102" t="str">
        <f t="shared" si="29"/>
        <v/>
      </c>
      <c r="O476" s="96">
        <f t="shared" si="30"/>
        <v>0</v>
      </c>
      <c r="AD476">
        <f t="shared" si="31"/>
        <v>45597</v>
      </c>
    </row>
    <row r="477" spans="1:30" x14ac:dyDescent="0.2">
      <c r="A477" s="97" t="s">
        <v>691</v>
      </c>
      <c r="B477" s="98" t="s">
        <v>264</v>
      </c>
      <c r="C477" s="98" t="s">
        <v>166</v>
      </c>
      <c r="D477" s="98" t="s">
        <v>92</v>
      </c>
      <c r="E477" s="99">
        <v>45627</v>
      </c>
      <c r="F477" s="89"/>
      <c r="G477" s="90"/>
      <c r="H477" s="100">
        <f t="shared" si="28"/>
        <v>0</v>
      </c>
      <c r="I477" s="92"/>
      <c r="J477" s="101"/>
      <c r="K477" s="94"/>
      <c r="L477" s="102" t="str">
        <f t="shared" si="29"/>
        <v/>
      </c>
      <c r="O477" s="96">
        <f t="shared" si="30"/>
        <v>0</v>
      </c>
      <c r="AD477">
        <f t="shared" si="31"/>
        <v>45627</v>
      </c>
    </row>
    <row r="478" spans="1:30" x14ac:dyDescent="0.2">
      <c r="A478" s="97" t="s">
        <v>692</v>
      </c>
      <c r="B478" s="98" t="s">
        <v>264</v>
      </c>
      <c r="C478" s="98" t="s">
        <v>166</v>
      </c>
      <c r="D478" s="98" t="s">
        <v>92</v>
      </c>
      <c r="E478" s="99">
        <v>45658</v>
      </c>
      <c r="F478" s="89"/>
      <c r="G478" s="90"/>
      <c r="H478" s="100">
        <f t="shared" si="28"/>
        <v>0</v>
      </c>
      <c r="I478" s="92"/>
      <c r="J478" s="101"/>
      <c r="K478" s="94"/>
      <c r="L478" s="102" t="str">
        <f t="shared" si="29"/>
        <v/>
      </c>
      <c r="O478" s="96">
        <f t="shared" si="30"/>
        <v>0</v>
      </c>
      <c r="AD478">
        <f t="shared" si="31"/>
        <v>45658</v>
      </c>
    </row>
    <row r="479" spans="1:30" x14ac:dyDescent="0.2">
      <c r="A479" s="97" t="s">
        <v>693</v>
      </c>
      <c r="B479" s="98" t="s">
        <v>264</v>
      </c>
      <c r="C479" s="98" t="s">
        <v>166</v>
      </c>
      <c r="D479" s="98" t="s">
        <v>92</v>
      </c>
      <c r="E479" s="99">
        <v>45689</v>
      </c>
      <c r="F479" s="89"/>
      <c r="G479" s="90"/>
      <c r="H479" s="100">
        <f t="shared" si="28"/>
        <v>0</v>
      </c>
      <c r="I479" s="92"/>
      <c r="J479" s="101"/>
      <c r="K479" s="94"/>
      <c r="L479" s="102" t="str">
        <f t="shared" si="29"/>
        <v/>
      </c>
      <c r="O479" s="96">
        <f t="shared" si="30"/>
        <v>0</v>
      </c>
      <c r="AD479">
        <f t="shared" si="31"/>
        <v>45689</v>
      </c>
    </row>
    <row r="480" spans="1:30" x14ac:dyDescent="0.2">
      <c r="A480" s="97" t="s">
        <v>694</v>
      </c>
      <c r="B480" s="98" t="s">
        <v>264</v>
      </c>
      <c r="C480" s="98" t="s">
        <v>166</v>
      </c>
      <c r="D480" s="98" t="s">
        <v>92</v>
      </c>
      <c r="E480" s="99">
        <v>45717</v>
      </c>
      <c r="F480" s="89"/>
      <c r="G480" s="90"/>
      <c r="H480" s="100">
        <f t="shared" si="28"/>
        <v>0</v>
      </c>
      <c r="I480" s="92"/>
      <c r="J480" s="101"/>
      <c r="K480" s="94"/>
      <c r="L480" s="102" t="str">
        <f t="shared" si="29"/>
        <v/>
      </c>
      <c r="O480" s="96">
        <f t="shared" si="30"/>
        <v>0</v>
      </c>
      <c r="AD480">
        <f t="shared" si="31"/>
        <v>45717</v>
      </c>
    </row>
    <row r="481" spans="1:30" x14ac:dyDescent="0.2">
      <c r="A481" s="97" t="s">
        <v>695</v>
      </c>
      <c r="B481" s="98" t="s">
        <v>264</v>
      </c>
      <c r="C481" s="98" t="s">
        <v>166</v>
      </c>
      <c r="D481" s="98" t="s">
        <v>92</v>
      </c>
      <c r="E481" s="99">
        <v>45748</v>
      </c>
      <c r="F481" s="89"/>
      <c r="G481" s="90"/>
      <c r="H481" s="100">
        <f t="shared" si="28"/>
        <v>0</v>
      </c>
      <c r="I481" s="92"/>
      <c r="J481" s="101"/>
      <c r="K481" s="94"/>
      <c r="L481" s="102" t="str">
        <f t="shared" si="29"/>
        <v/>
      </c>
      <c r="O481" s="96">
        <f t="shared" si="30"/>
        <v>0</v>
      </c>
      <c r="AD481">
        <f t="shared" si="31"/>
        <v>45748</v>
      </c>
    </row>
    <row r="482" spans="1:30" x14ac:dyDescent="0.2">
      <c r="A482" s="97" t="s">
        <v>696</v>
      </c>
      <c r="B482" s="98" t="s">
        <v>264</v>
      </c>
      <c r="C482" s="98" t="s">
        <v>166</v>
      </c>
      <c r="D482" s="98" t="s">
        <v>92</v>
      </c>
      <c r="E482" s="99">
        <v>45778</v>
      </c>
      <c r="F482" s="89"/>
      <c r="G482" s="90"/>
      <c r="H482" s="100">
        <f t="shared" si="28"/>
        <v>0</v>
      </c>
      <c r="I482" s="92"/>
      <c r="J482" s="101"/>
      <c r="K482" s="94"/>
      <c r="L482" s="102" t="str">
        <f t="shared" si="29"/>
        <v/>
      </c>
      <c r="O482" s="96">
        <f t="shared" si="30"/>
        <v>0</v>
      </c>
      <c r="AD482">
        <f t="shared" si="31"/>
        <v>45778</v>
      </c>
    </row>
    <row r="483" spans="1:30" x14ac:dyDescent="0.2">
      <c r="A483" s="97" t="s">
        <v>697</v>
      </c>
      <c r="B483" s="98" t="s">
        <v>264</v>
      </c>
      <c r="C483" s="98" t="s">
        <v>166</v>
      </c>
      <c r="D483" s="98" t="s">
        <v>92</v>
      </c>
      <c r="E483" s="99">
        <v>45809</v>
      </c>
      <c r="F483" s="89"/>
      <c r="G483" s="90"/>
      <c r="H483" s="100">
        <f t="shared" si="28"/>
        <v>0</v>
      </c>
      <c r="I483" s="92"/>
      <c r="J483" s="101"/>
      <c r="K483" s="94"/>
      <c r="L483" s="102" t="str">
        <f t="shared" si="29"/>
        <v/>
      </c>
      <c r="O483" s="96">
        <f t="shared" si="30"/>
        <v>0</v>
      </c>
      <c r="AD483">
        <f t="shared" si="31"/>
        <v>45809</v>
      </c>
    </row>
    <row r="484" spans="1:30" x14ac:dyDescent="0.2">
      <c r="A484" s="97" t="s">
        <v>698</v>
      </c>
      <c r="B484" s="98" t="s">
        <v>264</v>
      </c>
      <c r="C484" s="98" t="s">
        <v>166</v>
      </c>
      <c r="D484" s="98" t="s">
        <v>92</v>
      </c>
      <c r="E484" s="99">
        <v>45839</v>
      </c>
      <c r="F484" s="89"/>
      <c r="G484" s="90"/>
      <c r="H484" s="100">
        <f t="shared" si="28"/>
        <v>0</v>
      </c>
      <c r="I484" s="92"/>
      <c r="J484" s="101"/>
      <c r="K484" s="94"/>
      <c r="L484" s="102" t="str">
        <f t="shared" si="29"/>
        <v/>
      </c>
      <c r="O484" s="96">
        <f t="shared" si="30"/>
        <v>0</v>
      </c>
      <c r="AD484">
        <f t="shared" si="31"/>
        <v>45839</v>
      </c>
    </row>
    <row r="485" spans="1:30" x14ac:dyDescent="0.2">
      <c r="A485" s="97" t="s">
        <v>699</v>
      </c>
      <c r="B485" s="98" t="s">
        <v>264</v>
      </c>
      <c r="C485" s="98" t="s">
        <v>166</v>
      </c>
      <c r="D485" s="98" t="s">
        <v>92</v>
      </c>
      <c r="E485" s="99">
        <v>45870</v>
      </c>
      <c r="F485" s="89"/>
      <c r="G485" s="90"/>
      <c r="H485" s="100">
        <f t="shared" si="28"/>
        <v>0</v>
      </c>
      <c r="I485" s="92"/>
      <c r="J485" s="101"/>
      <c r="K485" s="94"/>
      <c r="L485" s="102" t="str">
        <f t="shared" si="29"/>
        <v/>
      </c>
      <c r="O485" s="96">
        <f t="shared" si="30"/>
        <v>0</v>
      </c>
      <c r="AD485">
        <f t="shared" si="31"/>
        <v>45870</v>
      </c>
    </row>
    <row r="486" spans="1:30" x14ac:dyDescent="0.2">
      <c r="A486" s="97" t="s">
        <v>700</v>
      </c>
      <c r="B486" s="98" t="s">
        <v>264</v>
      </c>
      <c r="C486" s="98" t="s">
        <v>166</v>
      </c>
      <c r="D486" s="98" t="s">
        <v>92</v>
      </c>
      <c r="E486" s="99">
        <v>45901</v>
      </c>
      <c r="F486" s="89"/>
      <c r="G486" s="90"/>
      <c r="H486" s="100">
        <f t="shared" si="28"/>
        <v>0</v>
      </c>
      <c r="I486" s="92"/>
      <c r="J486" s="101"/>
      <c r="K486" s="94"/>
      <c r="L486" s="102" t="str">
        <f t="shared" si="29"/>
        <v/>
      </c>
      <c r="O486" s="96">
        <f t="shared" si="30"/>
        <v>0</v>
      </c>
      <c r="AD486">
        <f t="shared" si="31"/>
        <v>45901</v>
      </c>
    </row>
    <row r="487" spans="1:30" x14ac:dyDescent="0.2">
      <c r="A487" s="97" t="s">
        <v>701</v>
      </c>
      <c r="B487" s="98" t="s">
        <v>267</v>
      </c>
      <c r="C487" s="98" t="s">
        <v>129</v>
      </c>
      <c r="D487" s="98" t="s">
        <v>92</v>
      </c>
      <c r="E487" s="99">
        <v>45566</v>
      </c>
      <c r="F487" s="89"/>
      <c r="G487" s="90"/>
      <c r="H487" s="100">
        <f t="shared" si="28"/>
        <v>0</v>
      </c>
      <c r="I487" s="92"/>
      <c r="J487" s="101"/>
      <c r="K487" s="94"/>
      <c r="L487" s="102" t="str">
        <f t="shared" si="29"/>
        <v/>
      </c>
      <c r="O487" s="96">
        <f t="shared" si="30"/>
        <v>0</v>
      </c>
      <c r="AD487">
        <f t="shared" si="31"/>
        <v>45566</v>
      </c>
    </row>
    <row r="488" spans="1:30" x14ac:dyDescent="0.2">
      <c r="A488" s="97" t="s">
        <v>702</v>
      </c>
      <c r="B488" s="98" t="s">
        <v>267</v>
      </c>
      <c r="C488" s="98" t="s">
        <v>129</v>
      </c>
      <c r="D488" s="98" t="s">
        <v>92</v>
      </c>
      <c r="E488" s="99">
        <v>45597</v>
      </c>
      <c r="F488" s="89"/>
      <c r="G488" s="90"/>
      <c r="H488" s="100">
        <f t="shared" si="28"/>
        <v>0</v>
      </c>
      <c r="I488" s="92"/>
      <c r="J488" s="101"/>
      <c r="K488" s="94"/>
      <c r="L488" s="102" t="str">
        <f t="shared" si="29"/>
        <v/>
      </c>
      <c r="O488" s="96">
        <f t="shared" si="30"/>
        <v>0</v>
      </c>
      <c r="AD488">
        <f t="shared" si="31"/>
        <v>45597</v>
      </c>
    </row>
    <row r="489" spans="1:30" x14ac:dyDescent="0.2">
      <c r="A489" s="97" t="s">
        <v>703</v>
      </c>
      <c r="B489" s="98" t="s">
        <v>267</v>
      </c>
      <c r="C489" s="98" t="s">
        <v>129</v>
      </c>
      <c r="D489" s="98" t="s">
        <v>92</v>
      </c>
      <c r="E489" s="99">
        <v>45627</v>
      </c>
      <c r="F489" s="89"/>
      <c r="G489" s="90"/>
      <c r="H489" s="100">
        <f t="shared" si="28"/>
        <v>0</v>
      </c>
      <c r="I489" s="92"/>
      <c r="J489" s="101"/>
      <c r="K489" s="94"/>
      <c r="L489" s="102" t="str">
        <f t="shared" si="29"/>
        <v/>
      </c>
      <c r="O489" s="96">
        <f t="shared" si="30"/>
        <v>0</v>
      </c>
      <c r="AD489">
        <f t="shared" si="31"/>
        <v>45627</v>
      </c>
    </row>
    <row r="490" spans="1:30" x14ac:dyDescent="0.2">
      <c r="A490" s="97" t="s">
        <v>704</v>
      </c>
      <c r="B490" s="98" t="s">
        <v>267</v>
      </c>
      <c r="C490" s="98" t="s">
        <v>129</v>
      </c>
      <c r="D490" s="98" t="s">
        <v>92</v>
      </c>
      <c r="E490" s="99">
        <v>45658</v>
      </c>
      <c r="F490" s="89"/>
      <c r="G490" s="90"/>
      <c r="H490" s="100">
        <f t="shared" si="28"/>
        <v>0</v>
      </c>
      <c r="I490" s="92"/>
      <c r="J490" s="101"/>
      <c r="K490" s="94"/>
      <c r="L490" s="102" t="str">
        <f t="shared" si="29"/>
        <v/>
      </c>
      <c r="O490" s="96">
        <f t="shared" si="30"/>
        <v>0</v>
      </c>
      <c r="AD490">
        <f t="shared" si="31"/>
        <v>45658</v>
      </c>
    </row>
    <row r="491" spans="1:30" x14ac:dyDescent="0.2">
      <c r="A491" s="97" t="s">
        <v>705</v>
      </c>
      <c r="B491" s="98" t="s">
        <v>267</v>
      </c>
      <c r="C491" s="98" t="s">
        <v>129</v>
      </c>
      <c r="D491" s="98" t="s">
        <v>92</v>
      </c>
      <c r="E491" s="99">
        <v>45689</v>
      </c>
      <c r="F491" s="89"/>
      <c r="G491" s="90"/>
      <c r="H491" s="100">
        <f t="shared" si="28"/>
        <v>0</v>
      </c>
      <c r="I491" s="92"/>
      <c r="J491" s="101"/>
      <c r="K491" s="94"/>
      <c r="L491" s="102" t="str">
        <f t="shared" si="29"/>
        <v/>
      </c>
      <c r="O491" s="96">
        <f t="shared" si="30"/>
        <v>0</v>
      </c>
      <c r="AD491">
        <f t="shared" si="31"/>
        <v>45689</v>
      </c>
    </row>
    <row r="492" spans="1:30" x14ac:dyDescent="0.2">
      <c r="A492" s="97" t="s">
        <v>706</v>
      </c>
      <c r="B492" s="98" t="s">
        <v>267</v>
      </c>
      <c r="C492" s="98" t="s">
        <v>129</v>
      </c>
      <c r="D492" s="98" t="s">
        <v>92</v>
      </c>
      <c r="E492" s="99">
        <v>45717</v>
      </c>
      <c r="F492" s="89"/>
      <c r="G492" s="90"/>
      <c r="H492" s="100">
        <f t="shared" si="28"/>
        <v>0</v>
      </c>
      <c r="I492" s="92"/>
      <c r="J492" s="101"/>
      <c r="K492" s="94"/>
      <c r="L492" s="102" t="str">
        <f t="shared" si="29"/>
        <v/>
      </c>
      <c r="O492" s="96">
        <f t="shared" si="30"/>
        <v>0</v>
      </c>
      <c r="AD492">
        <f t="shared" si="31"/>
        <v>45717</v>
      </c>
    </row>
    <row r="493" spans="1:30" x14ac:dyDescent="0.2">
      <c r="A493" s="97" t="s">
        <v>707</v>
      </c>
      <c r="B493" s="98" t="s">
        <v>267</v>
      </c>
      <c r="C493" s="98" t="s">
        <v>129</v>
      </c>
      <c r="D493" s="98" t="s">
        <v>92</v>
      </c>
      <c r="E493" s="99">
        <v>45748</v>
      </c>
      <c r="F493" s="89"/>
      <c r="G493" s="90"/>
      <c r="H493" s="100">
        <f t="shared" si="28"/>
        <v>0</v>
      </c>
      <c r="I493" s="92"/>
      <c r="J493" s="101"/>
      <c r="K493" s="94"/>
      <c r="L493" s="102" t="str">
        <f t="shared" si="29"/>
        <v/>
      </c>
      <c r="O493" s="96">
        <f t="shared" si="30"/>
        <v>0</v>
      </c>
      <c r="AD493">
        <f t="shared" si="31"/>
        <v>45748</v>
      </c>
    </row>
    <row r="494" spans="1:30" x14ac:dyDescent="0.2">
      <c r="A494" s="97" t="s">
        <v>708</v>
      </c>
      <c r="B494" s="98" t="s">
        <v>267</v>
      </c>
      <c r="C494" s="98" t="s">
        <v>129</v>
      </c>
      <c r="D494" s="98" t="s">
        <v>92</v>
      </c>
      <c r="E494" s="99">
        <v>45778</v>
      </c>
      <c r="F494" s="89"/>
      <c r="G494" s="90"/>
      <c r="H494" s="100">
        <f t="shared" si="28"/>
        <v>0</v>
      </c>
      <c r="I494" s="92"/>
      <c r="J494" s="101"/>
      <c r="K494" s="94"/>
      <c r="L494" s="102" t="str">
        <f t="shared" si="29"/>
        <v/>
      </c>
      <c r="O494" s="96">
        <f t="shared" si="30"/>
        <v>0</v>
      </c>
      <c r="AD494">
        <f t="shared" si="31"/>
        <v>45778</v>
      </c>
    </row>
    <row r="495" spans="1:30" x14ac:dyDescent="0.2">
      <c r="A495" s="97" t="s">
        <v>709</v>
      </c>
      <c r="B495" s="98" t="s">
        <v>267</v>
      </c>
      <c r="C495" s="98" t="s">
        <v>129</v>
      </c>
      <c r="D495" s="98" t="s">
        <v>92</v>
      </c>
      <c r="E495" s="99">
        <v>45809</v>
      </c>
      <c r="F495" s="89"/>
      <c r="G495" s="90"/>
      <c r="H495" s="100">
        <f t="shared" si="28"/>
        <v>0</v>
      </c>
      <c r="I495" s="92"/>
      <c r="J495" s="101"/>
      <c r="K495" s="94"/>
      <c r="L495" s="102" t="str">
        <f t="shared" si="29"/>
        <v/>
      </c>
      <c r="O495" s="96">
        <f t="shared" si="30"/>
        <v>0</v>
      </c>
      <c r="AD495">
        <f t="shared" si="31"/>
        <v>45809</v>
      </c>
    </row>
    <row r="496" spans="1:30" x14ac:dyDescent="0.2">
      <c r="A496" s="97" t="s">
        <v>710</v>
      </c>
      <c r="B496" s="98" t="s">
        <v>267</v>
      </c>
      <c r="C496" s="98" t="s">
        <v>129</v>
      </c>
      <c r="D496" s="98" t="s">
        <v>92</v>
      </c>
      <c r="E496" s="99">
        <v>45839</v>
      </c>
      <c r="F496" s="89"/>
      <c r="G496" s="90"/>
      <c r="H496" s="100">
        <f t="shared" si="28"/>
        <v>0</v>
      </c>
      <c r="I496" s="92"/>
      <c r="J496" s="101"/>
      <c r="K496" s="94"/>
      <c r="L496" s="102" t="str">
        <f t="shared" si="29"/>
        <v/>
      </c>
      <c r="O496" s="96">
        <f t="shared" si="30"/>
        <v>0</v>
      </c>
      <c r="AD496">
        <f t="shared" si="31"/>
        <v>45839</v>
      </c>
    </row>
    <row r="497" spans="1:30" x14ac:dyDescent="0.2">
      <c r="A497" s="97" t="s">
        <v>711</v>
      </c>
      <c r="B497" s="98" t="s">
        <v>267</v>
      </c>
      <c r="C497" s="98" t="s">
        <v>129</v>
      </c>
      <c r="D497" s="98" t="s">
        <v>92</v>
      </c>
      <c r="E497" s="99">
        <v>45870</v>
      </c>
      <c r="F497" s="89"/>
      <c r="G497" s="90"/>
      <c r="H497" s="100">
        <f t="shared" si="28"/>
        <v>0</v>
      </c>
      <c r="I497" s="92"/>
      <c r="J497" s="101"/>
      <c r="K497" s="94"/>
      <c r="L497" s="102" t="str">
        <f t="shared" si="29"/>
        <v/>
      </c>
      <c r="O497" s="96">
        <f t="shared" si="30"/>
        <v>0</v>
      </c>
      <c r="AD497">
        <f t="shared" si="31"/>
        <v>45870</v>
      </c>
    </row>
    <row r="498" spans="1:30" x14ac:dyDescent="0.2">
      <c r="A498" s="97" t="s">
        <v>712</v>
      </c>
      <c r="B498" s="98" t="s">
        <v>267</v>
      </c>
      <c r="C498" s="98" t="s">
        <v>129</v>
      </c>
      <c r="D498" s="98" t="s">
        <v>92</v>
      </c>
      <c r="E498" s="99">
        <v>45901</v>
      </c>
      <c r="F498" s="89"/>
      <c r="G498" s="90"/>
      <c r="H498" s="100">
        <f t="shared" si="28"/>
        <v>0</v>
      </c>
      <c r="I498" s="92"/>
      <c r="J498" s="101"/>
      <c r="K498" s="94"/>
      <c r="L498" s="102" t="str">
        <f t="shared" si="29"/>
        <v/>
      </c>
      <c r="O498" s="96">
        <f t="shared" si="30"/>
        <v>0</v>
      </c>
      <c r="AD498">
        <f t="shared" si="31"/>
        <v>45901</v>
      </c>
    </row>
    <row r="499" spans="1:30" x14ac:dyDescent="0.2">
      <c r="A499" s="97" t="s">
        <v>713</v>
      </c>
      <c r="B499" s="98" t="s">
        <v>272</v>
      </c>
      <c r="C499" s="98" t="s">
        <v>132</v>
      </c>
      <c r="D499" s="98" t="s">
        <v>66</v>
      </c>
      <c r="E499" s="99">
        <v>45566</v>
      </c>
      <c r="F499" s="89"/>
      <c r="G499" s="90"/>
      <c r="H499" s="100">
        <f t="shared" si="28"/>
        <v>0</v>
      </c>
      <c r="I499" s="92"/>
      <c r="J499" s="101"/>
      <c r="K499" s="94"/>
      <c r="L499" s="102" t="str">
        <f t="shared" si="29"/>
        <v/>
      </c>
      <c r="O499" s="96">
        <f t="shared" si="30"/>
        <v>0</v>
      </c>
      <c r="AD499">
        <f t="shared" si="31"/>
        <v>45566</v>
      </c>
    </row>
    <row r="500" spans="1:30" x14ac:dyDescent="0.2">
      <c r="A500" s="97" t="s">
        <v>714</v>
      </c>
      <c r="B500" s="98" t="s">
        <v>272</v>
      </c>
      <c r="C500" s="98" t="s">
        <v>132</v>
      </c>
      <c r="D500" s="98" t="s">
        <v>66</v>
      </c>
      <c r="E500" s="99">
        <v>45597</v>
      </c>
      <c r="F500" s="89"/>
      <c r="G500" s="90"/>
      <c r="H500" s="100">
        <f t="shared" si="28"/>
        <v>0</v>
      </c>
      <c r="I500" s="92"/>
      <c r="J500" s="101"/>
      <c r="K500" s="94"/>
      <c r="L500" s="102" t="str">
        <f t="shared" si="29"/>
        <v/>
      </c>
      <c r="O500" s="96">
        <f t="shared" si="30"/>
        <v>0</v>
      </c>
      <c r="AD500">
        <f t="shared" si="31"/>
        <v>45597</v>
      </c>
    </row>
    <row r="501" spans="1:30" x14ac:dyDescent="0.2">
      <c r="A501" s="97" t="s">
        <v>715</v>
      </c>
      <c r="B501" s="98" t="s">
        <v>272</v>
      </c>
      <c r="C501" s="98" t="s">
        <v>132</v>
      </c>
      <c r="D501" s="98" t="s">
        <v>66</v>
      </c>
      <c r="E501" s="99">
        <v>45627</v>
      </c>
      <c r="F501" s="89"/>
      <c r="G501" s="90"/>
      <c r="H501" s="100">
        <f t="shared" si="28"/>
        <v>0</v>
      </c>
      <c r="I501" s="92"/>
      <c r="J501" s="101"/>
      <c r="K501" s="94"/>
      <c r="L501" s="102" t="str">
        <f t="shared" si="29"/>
        <v/>
      </c>
      <c r="O501" s="96">
        <f t="shared" si="30"/>
        <v>0</v>
      </c>
      <c r="AD501">
        <f t="shared" si="31"/>
        <v>45627</v>
      </c>
    </row>
    <row r="502" spans="1:30" x14ac:dyDescent="0.2">
      <c r="A502" s="97" t="s">
        <v>716</v>
      </c>
      <c r="B502" s="98" t="s">
        <v>272</v>
      </c>
      <c r="C502" s="98" t="s">
        <v>132</v>
      </c>
      <c r="D502" s="98" t="s">
        <v>66</v>
      </c>
      <c r="E502" s="99">
        <v>45658</v>
      </c>
      <c r="F502" s="89"/>
      <c r="G502" s="90"/>
      <c r="H502" s="100">
        <f t="shared" si="28"/>
        <v>0</v>
      </c>
      <c r="I502" s="92"/>
      <c r="J502" s="101"/>
      <c r="K502" s="94"/>
      <c r="L502" s="102" t="str">
        <f t="shared" si="29"/>
        <v/>
      </c>
      <c r="O502" s="96">
        <f t="shared" si="30"/>
        <v>0</v>
      </c>
      <c r="AD502">
        <f t="shared" si="31"/>
        <v>45658</v>
      </c>
    </row>
    <row r="503" spans="1:30" x14ac:dyDescent="0.2">
      <c r="A503" s="97" t="s">
        <v>717</v>
      </c>
      <c r="B503" s="98" t="s">
        <v>272</v>
      </c>
      <c r="C503" s="98" t="s">
        <v>132</v>
      </c>
      <c r="D503" s="98" t="s">
        <v>66</v>
      </c>
      <c r="E503" s="99">
        <v>45689</v>
      </c>
      <c r="F503" s="89"/>
      <c r="G503" s="90"/>
      <c r="H503" s="100">
        <f t="shared" si="28"/>
        <v>0</v>
      </c>
      <c r="I503" s="92"/>
      <c r="J503" s="101"/>
      <c r="K503" s="94"/>
      <c r="L503" s="102" t="str">
        <f t="shared" si="29"/>
        <v/>
      </c>
      <c r="O503" s="96">
        <f t="shared" si="30"/>
        <v>0</v>
      </c>
      <c r="AD503">
        <f t="shared" si="31"/>
        <v>45689</v>
      </c>
    </row>
    <row r="504" spans="1:30" x14ac:dyDescent="0.2">
      <c r="A504" s="97" t="s">
        <v>718</v>
      </c>
      <c r="B504" s="98" t="s">
        <v>272</v>
      </c>
      <c r="C504" s="98" t="s">
        <v>132</v>
      </c>
      <c r="D504" s="98" t="s">
        <v>66</v>
      </c>
      <c r="E504" s="99">
        <v>45717</v>
      </c>
      <c r="F504" s="89"/>
      <c r="G504" s="90"/>
      <c r="H504" s="100">
        <f t="shared" si="28"/>
        <v>0</v>
      </c>
      <c r="I504" s="92"/>
      <c r="J504" s="101"/>
      <c r="K504" s="94"/>
      <c r="L504" s="102" t="str">
        <f t="shared" si="29"/>
        <v/>
      </c>
      <c r="O504" s="96">
        <f t="shared" si="30"/>
        <v>0</v>
      </c>
      <c r="AD504">
        <f t="shared" si="31"/>
        <v>45717</v>
      </c>
    </row>
    <row r="505" spans="1:30" x14ac:dyDescent="0.2">
      <c r="A505" s="97" t="s">
        <v>719</v>
      </c>
      <c r="B505" s="98" t="s">
        <v>272</v>
      </c>
      <c r="C505" s="98" t="s">
        <v>132</v>
      </c>
      <c r="D505" s="98" t="s">
        <v>66</v>
      </c>
      <c r="E505" s="99">
        <v>45748</v>
      </c>
      <c r="F505" s="89"/>
      <c r="G505" s="90"/>
      <c r="H505" s="100">
        <f t="shared" si="28"/>
        <v>0</v>
      </c>
      <c r="I505" s="92"/>
      <c r="J505" s="101"/>
      <c r="K505" s="94"/>
      <c r="L505" s="102" t="str">
        <f t="shared" si="29"/>
        <v/>
      </c>
      <c r="O505" s="96">
        <f t="shared" si="30"/>
        <v>0</v>
      </c>
      <c r="AD505">
        <f t="shared" si="31"/>
        <v>45748</v>
      </c>
    </row>
    <row r="506" spans="1:30" x14ac:dyDescent="0.2">
      <c r="A506" s="97" t="s">
        <v>720</v>
      </c>
      <c r="B506" s="98" t="s">
        <v>272</v>
      </c>
      <c r="C506" s="98" t="s">
        <v>132</v>
      </c>
      <c r="D506" s="98" t="s">
        <v>66</v>
      </c>
      <c r="E506" s="99">
        <v>45778</v>
      </c>
      <c r="F506" s="89"/>
      <c r="G506" s="90"/>
      <c r="H506" s="100">
        <f t="shared" si="28"/>
        <v>0</v>
      </c>
      <c r="I506" s="92"/>
      <c r="J506" s="101"/>
      <c r="K506" s="94"/>
      <c r="L506" s="102" t="str">
        <f t="shared" si="29"/>
        <v/>
      </c>
      <c r="O506" s="96">
        <f t="shared" si="30"/>
        <v>0</v>
      </c>
      <c r="AD506">
        <f t="shared" si="31"/>
        <v>45778</v>
      </c>
    </row>
    <row r="507" spans="1:30" x14ac:dyDescent="0.2">
      <c r="A507" s="97" t="s">
        <v>721</v>
      </c>
      <c r="B507" s="98" t="s">
        <v>272</v>
      </c>
      <c r="C507" s="98" t="s">
        <v>132</v>
      </c>
      <c r="D507" s="98" t="s">
        <v>66</v>
      </c>
      <c r="E507" s="99">
        <v>45809</v>
      </c>
      <c r="F507" s="89"/>
      <c r="G507" s="90"/>
      <c r="H507" s="100">
        <f t="shared" si="28"/>
        <v>0</v>
      </c>
      <c r="I507" s="92"/>
      <c r="J507" s="101"/>
      <c r="K507" s="94"/>
      <c r="L507" s="102" t="str">
        <f t="shared" si="29"/>
        <v/>
      </c>
      <c r="O507" s="96">
        <f t="shared" si="30"/>
        <v>0</v>
      </c>
      <c r="AD507">
        <f t="shared" si="31"/>
        <v>45809</v>
      </c>
    </row>
    <row r="508" spans="1:30" x14ac:dyDescent="0.2">
      <c r="A508" s="97" t="s">
        <v>722</v>
      </c>
      <c r="B508" s="98" t="s">
        <v>272</v>
      </c>
      <c r="C508" s="98" t="s">
        <v>132</v>
      </c>
      <c r="D508" s="98" t="s">
        <v>66</v>
      </c>
      <c r="E508" s="99">
        <v>45839</v>
      </c>
      <c r="F508" s="89"/>
      <c r="G508" s="90"/>
      <c r="H508" s="100">
        <f t="shared" si="28"/>
        <v>0</v>
      </c>
      <c r="I508" s="92"/>
      <c r="J508" s="101"/>
      <c r="K508" s="94"/>
      <c r="L508" s="102" t="str">
        <f t="shared" si="29"/>
        <v/>
      </c>
      <c r="O508" s="96">
        <f t="shared" si="30"/>
        <v>0</v>
      </c>
      <c r="AD508">
        <f t="shared" si="31"/>
        <v>45839</v>
      </c>
    </row>
    <row r="509" spans="1:30" x14ac:dyDescent="0.2">
      <c r="A509" s="97" t="s">
        <v>723</v>
      </c>
      <c r="B509" s="98" t="s">
        <v>272</v>
      </c>
      <c r="C509" s="98" t="s">
        <v>132</v>
      </c>
      <c r="D509" s="98" t="s">
        <v>66</v>
      </c>
      <c r="E509" s="99">
        <v>45870</v>
      </c>
      <c r="F509" s="89"/>
      <c r="G509" s="90"/>
      <c r="H509" s="100">
        <f>F509+G509</f>
        <v>0</v>
      </c>
      <c r="I509" s="92"/>
      <c r="J509" s="101"/>
      <c r="K509" s="94"/>
      <c r="L509" s="102" t="str">
        <f t="shared" si="29"/>
        <v/>
      </c>
      <c r="O509" s="96">
        <f t="shared" si="30"/>
        <v>0</v>
      </c>
      <c r="AD509">
        <f t="shared" si="31"/>
        <v>45870</v>
      </c>
    </row>
    <row r="510" spans="1:30" ht="13.5" thickBot="1" x14ac:dyDescent="0.25">
      <c r="A510" s="103" t="s">
        <v>724</v>
      </c>
      <c r="B510" s="104" t="s">
        <v>272</v>
      </c>
      <c r="C510" s="104" t="s">
        <v>132</v>
      </c>
      <c r="D510" s="104" t="s">
        <v>66</v>
      </c>
      <c r="E510" s="105">
        <v>45901</v>
      </c>
      <c r="F510" s="106"/>
      <c r="G510" s="106"/>
      <c r="H510" s="107">
        <f>F510+G510</f>
        <v>0</v>
      </c>
      <c r="I510" s="108"/>
      <c r="J510" s="108"/>
      <c r="K510" s="106"/>
      <c r="L510" s="109" t="str">
        <f t="shared" si="29"/>
        <v/>
      </c>
      <c r="O510" s="96">
        <f t="shared" si="30"/>
        <v>0</v>
      </c>
      <c r="AD510">
        <f t="shared" si="31"/>
        <v>45901</v>
      </c>
    </row>
    <row r="511" spans="1:30" x14ac:dyDescent="0.2"/>
    <row r="512" spans="1:30" hidden="1" x14ac:dyDescent="0.2">
      <c r="A512" t="s">
        <v>191</v>
      </c>
    </row>
  </sheetData>
  <sheetProtection algorithmName="SHA-512" hashValue="dnjUNAKs3vzZ3wob/q7Tg1lztiAPG2BuaKXK9JawaW3bNs99dKIrr+UYMGxEpnwDNnnMMqpVZYxcCe2XDzrOzg==" saltValue="LPWylsKtZ4vFurYtnd39nA==" spinCount="100000" sheet="1" objects="1" scenarios="1" autoFilter="0"/>
  <autoFilter ref="A6:L510" xr:uid="{8F7F7D0A-300A-4853-8652-AAFB87105208}"/>
  <printOptions horizontalCentered="1"/>
  <pageMargins left="0.25" right="0.25" top="0.6" bottom="0.6" header="0.25" footer="0.25"/>
  <pageSetup scale="47" orientation="landscape" r:id="rId1"/>
  <headerFooter>
    <oddHeader>&amp;R&amp;D</oddHeader>
    <oddFooter>&amp;L&amp;A&amp;C&amp;"Arial,Bold"DRAFT Milliman, Inc.&amp;RPage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A168-6447-4CB3-80E7-6D69BDC83796}">
  <sheetPr codeName="Sheet3">
    <tabColor rgb="FF8EA780"/>
  </sheetPr>
  <dimension ref="A1:AD248"/>
  <sheetViews>
    <sheetView showGridLines="0" zoomScaleNormal="100" workbookViewId="0"/>
  </sheetViews>
  <sheetFormatPr defaultColWidth="0" defaultRowHeight="12.75" zeroHeight="1" x14ac:dyDescent="0.2"/>
  <cols>
    <col min="1" max="1" width="15.5703125" customWidth="1"/>
    <col min="2" max="2" width="20.140625" customWidth="1"/>
    <col min="3" max="3" width="32.7109375" customWidth="1"/>
    <col min="4" max="4" width="14" customWidth="1"/>
    <col min="5" max="5" width="17.140625" customWidth="1"/>
    <col min="6" max="6" width="22.5703125" customWidth="1"/>
    <col min="7" max="7" width="3.140625" customWidth="1"/>
    <col min="8" max="30" width="0" hidden="1" customWidth="1"/>
    <col min="31" max="16384" width="8.7109375" hidden="1"/>
  </cols>
  <sheetData>
    <row r="1" spans="1:30" ht="18" customHeight="1" x14ac:dyDescent="0.25">
      <c r="A1" s="42" t="s">
        <v>0</v>
      </c>
      <c r="B1" s="76"/>
      <c r="C1" s="76"/>
      <c r="D1" s="76"/>
      <c r="E1" s="76"/>
      <c r="H1" t="s">
        <v>191</v>
      </c>
    </row>
    <row r="2" spans="1:30" ht="18" customHeight="1" x14ac:dyDescent="0.25">
      <c r="A2" s="42" t="s">
        <v>3</v>
      </c>
      <c r="B2" s="76"/>
      <c r="C2" s="76"/>
      <c r="D2" s="76"/>
      <c r="E2" s="76"/>
    </row>
    <row r="3" spans="1:30" ht="18" customHeight="1" x14ac:dyDescent="0.25">
      <c r="A3" s="42" t="str">
        <f>"Provider: " &amp; Attestation!this_plan</f>
        <v>Provider: &lt; Please select Provider Name from dropdown &gt;</v>
      </c>
      <c r="B3" s="76"/>
      <c r="C3" s="76"/>
      <c r="D3" s="76"/>
      <c r="E3" s="76"/>
    </row>
    <row r="4" spans="1:30" ht="18" customHeight="1" x14ac:dyDescent="0.25">
      <c r="A4" s="42" t="s">
        <v>168</v>
      </c>
      <c r="B4" s="76"/>
      <c r="C4" s="76"/>
      <c r="D4" s="76"/>
      <c r="E4" s="76"/>
      <c r="F4" s="49" t="s">
        <v>193</v>
      </c>
    </row>
    <row r="5" spans="1:30" ht="18" customHeight="1" thickBot="1" x14ac:dyDescent="0.3">
      <c r="A5" s="42"/>
      <c r="B5" s="76"/>
      <c r="C5" s="76"/>
      <c r="D5" s="76"/>
      <c r="E5" s="76"/>
    </row>
    <row r="6" spans="1:30" ht="32.1" customHeight="1" thickBot="1" x14ac:dyDescent="0.25">
      <c r="A6" s="79" t="s">
        <v>219</v>
      </c>
      <c r="B6" s="80" t="s">
        <v>57</v>
      </c>
      <c r="C6" s="80" t="s">
        <v>60</v>
      </c>
      <c r="D6" s="80" t="s">
        <v>59</v>
      </c>
      <c r="E6" s="81" t="s">
        <v>173</v>
      </c>
      <c r="F6" s="84" t="s">
        <v>175</v>
      </c>
      <c r="I6" s="85" t="s">
        <v>220</v>
      </c>
    </row>
    <row r="7" spans="1:30" x14ac:dyDescent="0.2">
      <c r="A7" s="86" t="s">
        <v>221</v>
      </c>
      <c r="B7" s="87" t="s">
        <v>242</v>
      </c>
      <c r="C7" s="87" t="s">
        <v>67</v>
      </c>
      <c r="D7" s="87" t="s">
        <v>66</v>
      </c>
      <c r="E7" s="88">
        <v>45566</v>
      </c>
      <c r="F7" s="110"/>
      <c r="I7" s="96">
        <f>COUNTIFS(F7,"&lt;&gt;0",F7,"&lt;&gt;")</f>
        <v>0</v>
      </c>
      <c r="AD7">
        <f>VALUE(E7)</f>
        <v>45566</v>
      </c>
    </row>
    <row r="8" spans="1:30" x14ac:dyDescent="0.2">
      <c r="A8" s="97" t="s">
        <v>222</v>
      </c>
      <c r="B8" s="98" t="s">
        <v>242</v>
      </c>
      <c r="C8" s="98" t="s">
        <v>67</v>
      </c>
      <c r="D8" s="98" t="s">
        <v>66</v>
      </c>
      <c r="E8" s="99">
        <v>45597</v>
      </c>
      <c r="F8" s="111"/>
      <c r="I8" s="96">
        <f t="shared" ref="I8:I71" si="0">COUNTIFS(F8,"&lt;&gt;0",F8,"&lt;&gt;")</f>
        <v>0</v>
      </c>
      <c r="AD8">
        <f t="shared" ref="AD8:AD71" si="1">VALUE(E8)</f>
        <v>45597</v>
      </c>
    </row>
    <row r="9" spans="1:30" x14ac:dyDescent="0.2">
      <c r="A9" s="97" t="s">
        <v>223</v>
      </c>
      <c r="B9" s="98" t="s">
        <v>242</v>
      </c>
      <c r="C9" s="98" t="s">
        <v>67</v>
      </c>
      <c r="D9" s="98" t="s">
        <v>66</v>
      </c>
      <c r="E9" s="99">
        <v>45627</v>
      </c>
      <c r="F9" s="111"/>
      <c r="I9" s="96">
        <f t="shared" si="0"/>
        <v>0</v>
      </c>
      <c r="AD9">
        <f t="shared" si="1"/>
        <v>45627</v>
      </c>
    </row>
    <row r="10" spans="1:30" x14ac:dyDescent="0.2">
      <c r="A10" s="97" t="s">
        <v>224</v>
      </c>
      <c r="B10" s="98" t="s">
        <v>242</v>
      </c>
      <c r="C10" s="98" t="s">
        <v>67</v>
      </c>
      <c r="D10" s="98" t="s">
        <v>66</v>
      </c>
      <c r="E10" s="99">
        <v>45658</v>
      </c>
      <c r="F10" s="111"/>
      <c r="I10" s="96">
        <f t="shared" si="0"/>
        <v>0</v>
      </c>
      <c r="AD10">
        <f t="shared" si="1"/>
        <v>45658</v>
      </c>
    </row>
    <row r="11" spans="1:30" x14ac:dyDescent="0.2">
      <c r="A11" s="97" t="s">
        <v>225</v>
      </c>
      <c r="B11" s="98" t="s">
        <v>242</v>
      </c>
      <c r="C11" s="98" t="s">
        <v>67</v>
      </c>
      <c r="D11" s="98" t="s">
        <v>66</v>
      </c>
      <c r="E11" s="99">
        <v>45689</v>
      </c>
      <c r="F11" s="111"/>
      <c r="I11" s="96">
        <f t="shared" si="0"/>
        <v>0</v>
      </c>
      <c r="AD11">
        <f t="shared" si="1"/>
        <v>45689</v>
      </c>
    </row>
    <row r="12" spans="1:30" x14ac:dyDescent="0.2">
      <c r="A12" s="97" t="s">
        <v>226</v>
      </c>
      <c r="B12" s="98" t="s">
        <v>242</v>
      </c>
      <c r="C12" s="98" t="s">
        <v>67</v>
      </c>
      <c r="D12" s="98" t="s">
        <v>66</v>
      </c>
      <c r="E12" s="99">
        <v>45717</v>
      </c>
      <c r="F12" s="111"/>
      <c r="I12" s="96">
        <f t="shared" si="0"/>
        <v>0</v>
      </c>
      <c r="AD12">
        <f t="shared" si="1"/>
        <v>45717</v>
      </c>
    </row>
    <row r="13" spans="1:30" x14ac:dyDescent="0.2">
      <c r="A13" s="97" t="s">
        <v>227</v>
      </c>
      <c r="B13" s="98" t="s">
        <v>242</v>
      </c>
      <c r="C13" s="98" t="s">
        <v>67</v>
      </c>
      <c r="D13" s="98" t="s">
        <v>66</v>
      </c>
      <c r="E13" s="99">
        <v>45748</v>
      </c>
      <c r="F13" s="111"/>
      <c r="I13" s="96">
        <f t="shared" si="0"/>
        <v>0</v>
      </c>
      <c r="AD13">
        <f t="shared" si="1"/>
        <v>45748</v>
      </c>
    </row>
    <row r="14" spans="1:30" x14ac:dyDescent="0.2">
      <c r="A14" s="97" t="s">
        <v>228</v>
      </c>
      <c r="B14" s="98" t="s">
        <v>242</v>
      </c>
      <c r="C14" s="98" t="s">
        <v>67</v>
      </c>
      <c r="D14" s="98" t="s">
        <v>66</v>
      </c>
      <c r="E14" s="99">
        <v>45778</v>
      </c>
      <c r="F14" s="111"/>
      <c r="I14" s="96">
        <f t="shared" si="0"/>
        <v>0</v>
      </c>
      <c r="AD14">
        <f t="shared" si="1"/>
        <v>45778</v>
      </c>
    </row>
    <row r="15" spans="1:30" x14ac:dyDescent="0.2">
      <c r="A15" s="97" t="s">
        <v>229</v>
      </c>
      <c r="B15" s="98" t="s">
        <v>242</v>
      </c>
      <c r="C15" s="98" t="s">
        <v>67</v>
      </c>
      <c r="D15" s="98" t="s">
        <v>66</v>
      </c>
      <c r="E15" s="99">
        <v>45809</v>
      </c>
      <c r="F15" s="111"/>
      <c r="I15" s="96">
        <f t="shared" si="0"/>
        <v>0</v>
      </c>
      <c r="AD15">
        <f t="shared" si="1"/>
        <v>45809</v>
      </c>
    </row>
    <row r="16" spans="1:30" x14ac:dyDescent="0.2">
      <c r="A16" s="97" t="s">
        <v>230</v>
      </c>
      <c r="B16" s="98" t="s">
        <v>242</v>
      </c>
      <c r="C16" s="98" t="s">
        <v>67</v>
      </c>
      <c r="D16" s="98" t="s">
        <v>66</v>
      </c>
      <c r="E16" s="99">
        <v>45839</v>
      </c>
      <c r="F16" s="111"/>
      <c r="I16" s="96">
        <f t="shared" si="0"/>
        <v>0</v>
      </c>
      <c r="AD16">
        <f t="shared" si="1"/>
        <v>45839</v>
      </c>
    </row>
    <row r="17" spans="1:30" x14ac:dyDescent="0.2">
      <c r="A17" s="97" t="s">
        <v>231</v>
      </c>
      <c r="B17" s="98" t="s">
        <v>242</v>
      </c>
      <c r="C17" s="98" t="s">
        <v>67</v>
      </c>
      <c r="D17" s="98" t="s">
        <v>66</v>
      </c>
      <c r="E17" s="99">
        <v>45870</v>
      </c>
      <c r="F17" s="111"/>
      <c r="I17" s="96">
        <f t="shared" si="0"/>
        <v>0</v>
      </c>
      <c r="AD17">
        <f t="shared" si="1"/>
        <v>45870</v>
      </c>
    </row>
    <row r="18" spans="1:30" x14ac:dyDescent="0.2">
      <c r="A18" s="97" t="s">
        <v>232</v>
      </c>
      <c r="B18" s="98" t="s">
        <v>242</v>
      </c>
      <c r="C18" s="98" t="s">
        <v>67</v>
      </c>
      <c r="D18" s="98" t="s">
        <v>66</v>
      </c>
      <c r="E18" s="99">
        <v>45901</v>
      </c>
      <c r="F18" s="111"/>
      <c r="I18" s="96">
        <f t="shared" si="0"/>
        <v>0</v>
      </c>
      <c r="AD18">
        <f t="shared" si="1"/>
        <v>45901</v>
      </c>
    </row>
    <row r="19" spans="1:30" x14ac:dyDescent="0.2">
      <c r="A19" s="97" t="s">
        <v>233</v>
      </c>
      <c r="B19" s="98" t="s">
        <v>243</v>
      </c>
      <c r="C19" s="98" t="s">
        <v>72</v>
      </c>
      <c r="D19" s="98" t="s">
        <v>66</v>
      </c>
      <c r="E19" s="99">
        <v>45566</v>
      </c>
      <c r="F19" s="111"/>
      <c r="I19" s="96">
        <f t="shared" si="0"/>
        <v>0</v>
      </c>
      <c r="AD19">
        <f t="shared" si="1"/>
        <v>45566</v>
      </c>
    </row>
    <row r="20" spans="1:30" x14ac:dyDescent="0.2">
      <c r="A20" s="97" t="s">
        <v>234</v>
      </c>
      <c r="B20" s="98" t="s">
        <v>243</v>
      </c>
      <c r="C20" s="98" t="s">
        <v>72</v>
      </c>
      <c r="D20" s="98" t="s">
        <v>66</v>
      </c>
      <c r="E20" s="99">
        <v>45597</v>
      </c>
      <c r="F20" s="111"/>
      <c r="I20" s="96">
        <f t="shared" si="0"/>
        <v>0</v>
      </c>
      <c r="AD20">
        <f t="shared" si="1"/>
        <v>45597</v>
      </c>
    </row>
    <row r="21" spans="1:30" x14ac:dyDescent="0.2">
      <c r="A21" s="97" t="s">
        <v>235</v>
      </c>
      <c r="B21" s="98" t="s">
        <v>243</v>
      </c>
      <c r="C21" s="98" t="s">
        <v>72</v>
      </c>
      <c r="D21" s="98" t="s">
        <v>66</v>
      </c>
      <c r="E21" s="99">
        <v>45627</v>
      </c>
      <c r="F21" s="111"/>
      <c r="I21" s="96">
        <f t="shared" si="0"/>
        <v>0</v>
      </c>
      <c r="AD21">
        <f t="shared" si="1"/>
        <v>45627</v>
      </c>
    </row>
    <row r="22" spans="1:30" x14ac:dyDescent="0.2">
      <c r="A22" s="97" t="s">
        <v>236</v>
      </c>
      <c r="B22" s="98" t="s">
        <v>243</v>
      </c>
      <c r="C22" s="98" t="s">
        <v>72</v>
      </c>
      <c r="D22" s="98" t="s">
        <v>66</v>
      </c>
      <c r="E22" s="99">
        <v>45658</v>
      </c>
      <c r="F22" s="111"/>
      <c r="I22" s="96">
        <f t="shared" si="0"/>
        <v>0</v>
      </c>
      <c r="AD22">
        <f t="shared" si="1"/>
        <v>45658</v>
      </c>
    </row>
    <row r="23" spans="1:30" x14ac:dyDescent="0.2">
      <c r="A23" s="97" t="s">
        <v>237</v>
      </c>
      <c r="B23" s="98" t="s">
        <v>243</v>
      </c>
      <c r="C23" s="98" t="s">
        <v>72</v>
      </c>
      <c r="D23" s="98" t="s">
        <v>66</v>
      </c>
      <c r="E23" s="99">
        <v>45689</v>
      </c>
      <c r="F23" s="111"/>
      <c r="I23" s="96">
        <f t="shared" si="0"/>
        <v>0</v>
      </c>
      <c r="AD23">
        <f t="shared" si="1"/>
        <v>45689</v>
      </c>
    </row>
    <row r="24" spans="1:30" x14ac:dyDescent="0.2">
      <c r="A24" s="97" t="s">
        <v>238</v>
      </c>
      <c r="B24" s="98" t="s">
        <v>243</v>
      </c>
      <c r="C24" s="98" t="s">
        <v>72</v>
      </c>
      <c r="D24" s="98" t="s">
        <v>66</v>
      </c>
      <c r="E24" s="99">
        <v>45717</v>
      </c>
      <c r="F24" s="111"/>
      <c r="I24" s="96">
        <f t="shared" si="0"/>
        <v>0</v>
      </c>
      <c r="AD24">
        <f t="shared" si="1"/>
        <v>45717</v>
      </c>
    </row>
    <row r="25" spans="1:30" x14ac:dyDescent="0.2">
      <c r="A25" s="97" t="s">
        <v>239</v>
      </c>
      <c r="B25" s="98" t="s">
        <v>243</v>
      </c>
      <c r="C25" s="98" t="s">
        <v>72</v>
      </c>
      <c r="D25" s="98" t="s">
        <v>66</v>
      </c>
      <c r="E25" s="99">
        <v>45748</v>
      </c>
      <c r="F25" s="111"/>
      <c r="I25" s="96">
        <f t="shared" si="0"/>
        <v>0</v>
      </c>
      <c r="AD25">
        <f t="shared" si="1"/>
        <v>45748</v>
      </c>
    </row>
    <row r="26" spans="1:30" x14ac:dyDescent="0.2">
      <c r="A26" s="97" t="s">
        <v>240</v>
      </c>
      <c r="B26" s="98" t="s">
        <v>243</v>
      </c>
      <c r="C26" s="98" t="s">
        <v>72</v>
      </c>
      <c r="D26" s="98" t="s">
        <v>66</v>
      </c>
      <c r="E26" s="99">
        <v>45778</v>
      </c>
      <c r="F26" s="111"/>
      <c r="I26" s="96">
        <f t="shared" si="0"/>
        <v>0</v>
      </c>
      <c r="AD26">
        <f t="shared" si="1"/>
        <v>45778</v>
      </c>
    </row>
    <row r="27" spans="1:30" x14ac:dyDescent="0.2">
      <c r="A27" s="97" t="s">
        <v>241</v>
      </c>
      <c r="B27" s="98" t="s">
        <v>243</v>
      </c>
      <c r="C27" s="98" t="s">
        <v>72</v>
      </c>
      <c r="D27" s="98" t="s">
        <v>66</v>
      </c>
      <c r="E27" s="99">
        <v>45809</v>
      </c>
      <c r="F27" s="111"/>
      <c r="I27" s="96">
        <f t="shared" si="0"/>
        <v>0</v>
      </c>
      <c r="AD27">
        <f t="shared" si="1"/>
        <v>45809</v>
      </c>
    </row>
    <row r="28" spans="1:30" x14ac:dyDescent="0.2">
      <c r="A28" s="97" t="s">
        <v>242</v>
      </c>
      <c r="B28" s="98" t="s">
        <v>243</v>
      </c>
      <c r="C28" s="98" t="s">
        <v>72</v>
      </c>
      <c r="D28" s="98" t="s">
        <v>66</v>
      </c>
      <c r="E28" s="99">
        <v>45839</v>
      </c>
      <c r="F28" s="111"/>
      <c r="I28" s="96">
        <f t="shared" si="0"/>
        <v>0</v>
      </c>
      <c r="AD28">
        <f t="shared" si="1"/>
        <v>45839</v>
      </c>
    </row>
    <row r="29" spans="1:30" x14ac:dyDescent="0.2">
      <c r="A29" s="97" t="s">
        <v>243</v>
      </c>
      <c r="B29" s="98" t="s">
        <v>243</v>
      </c>
      <c r="C29" s="98" t="s">
        <v>72</v>
      </c>
      <c r="D29" s="98" t="s">
        <v>66</v>
      </c>
      <c r="E29" s="99">
        <v>45870</v>
      </c>
      <c r="F29" s="111"/>
      <c r="I29" s="96">
        <f t="shared" si="0"/>
        <v>0</v>
      </c>
      <c r="AD29">
        <f t="shared" si="1"/>
        <v>45870</v>
      </c>
    </row>
    <row r="30" spans="1:30" x14ac:dyDescent="0.2">
      <c r="A30" s="97" t="s">
        <v>244</v>
      </c>
      <c r="B30" s="98" t="s">
        <v>243</v>
      </c>
      <c r="C30" s="98" t="s">
        <v>72</v>
      </c>
      <c r="D30" s="98" t="s">
        <v>66</v>
      </c>
      <c r="E30" s="99">
        <v>45901</v>
      </c>
      <c r="F30" s="111"/>
      <c r="I30" s="96">
        <f t="shared" si="0"/>
        <v>0</v>
      </c>
      <c r="AD30">
        <f t="shared" si="1"/>
        <v>45901</v>
      </c>
    </row>
    <row r="31" spans="1:30" x14ac:dyDescent="0.2">
      <c r="A31" s="97" t="s">
        <v>245</v>
      </c>
      <c r="B31" s="98" t="s">
        <v>244</v>
      </c>
      <c r="C31" s="98" t="s">
        <v>76</v>
      </c>
      <c r="D31" s="98" t="s">
        <v>66</v>
      </c>
      <c r="E31" s="99">
        <v>45566</v>
      </c>
      <c r="F31" s="111"/>
      <c r="I31" s="96">
        <f t="shared" si="0"/>
        <v>0</v>
      </c>
      <c r="AD31">
        <f t="shared" si="1"/>
        <v>45566</v>
      </c>
    </row>
    <row r="32" spans="1:30" x14ac:dyDescent="0.2">
      <c r="A32" s="97" t="s">
        <v>246</v>
      </c>
      <c r="B32" s="98" t="s">
        <v>244</v>
      </c>
      <c r="C32" s="98" t="s">
        <v>76</v>
      </c>
      <c r="D32" s="98" t="s">
        <v>66</v>
      </c>
      <c r="E32" s="99">
        <v>45597</v>
      </c>
      <c r="F32" s="111"/>
      <c r="I32" s="96">
        <f t="shared" si="0"/>
        <v>0</v>
      </c>
      <c r="AD32">
        <f t="shared" si="1"/>
        <v>45597</v>
      </c>
    </row>
    <row r="33" spans="1:30" x14ac:dyDescent="0.2">
      <c r="A33" s="97" t="s">
        <v>247</v>
      </c>
      <c r="B33" s="98" t="s">
        <v>244</v>
      </c>
      <c r="C33" s="98" t="s">
        <v>76</v>
      </c>
      <c r="D33" s="98" t="s">
        <v>66</v>
      </c>
      <c r="E33" s="99">
        <v>45627</v>
      </c>
      <c r="F33" s="111"/>
      <c r="I33" s="96">
        <f t="shared" si="0"/>
        <v>0</v>
      </c>
      <c r="AD33">
        <f t="shared" si="1"/>
        <v>45627</v>
      </c>
    </row>
    <row r="34" spans="1:30" x14ac:dyDescent="0.2">
      <c r="A34" s="97" t="s">
        <v>248</v>
      </c>
      <c r="B34" s="98" t="s">
        <v>244</v>
      </c>
      <c r="C34" s="98" t="s">
        <v>76</v>
      </c>
      <c r="D34" s="98" t="s">
        <v>66</v>
      </c>
      <c r="E34" s="99">
        <v>45658</v>
      </c>
      <c r="F34" s="111"/>
      <c r="I34" s="96">
        <f t="shared" si="0"/>
        <v>0</v>
      </c>
      <c r="AD34">
        <f t="shared" si="1"/>
        <v>45658</v>
      </c>
    </row>
    <row r="35" spans="1:30" x14ac:dyDescent="0.2">
      <c r="A35" s="97" t="s">
        <v>249</v>
      </c>
      <c r="B35" s="98" t="s">
        <v>244</v>
      </c>
      <c r="C35" s="98" t="s">
        <v>76</v>
      </c>
      <c r="D35" s="98" t="s">
        <v>66</v>
      </c>
      <c r="E35" s="99">
        <v>45689</v>
      </c>
      <c r="F35" s="111"/>
      <c r="I35" s="96">
        <f t="shared" si="0"/>
        <v>0</v>
      </c>
      <c r="AD35">
        <f t="shared" si="1"/>
        <v>45689</v>
      </c>
    </row>
    <row r="36" spans="1:30" x14ac:dyDescent="0.2">
      <c r="A36" s="97" t="s">
        <v>250</v>
      </c>
      <c r="B36" s="98" t="s">
        <v>244</v>
      </c>
      <c r="C36" s="98" t="s">
        <v>76</v>
      </c>
      <c r="D36" s="98" t="s">
        <v>66</v>
      </c>
      <c r="E36" s="99">
        <v>45717</v>
      </c>
      <c r="F36" s="111"/>
      <c r="I36" s="96">
        <f t="shared" si="0"/>
        <v>0</v>
      </c>
      <c r="AD36">
        <f t="shared" si="1"/>
        <v>45717</v>
      </c>
    </row>
    <row r="37" spans="1:30" x14ac:dyDescent="0.2">
      <c r="A37" s="97" t="s">
        <v>251</v>
      </c>
      <c r="B37" s="98" t="s">
        <v>244</v>
      </c>
      <c r="C37" s="98" t="s">
        <v>76</v>
      </c>
      <c r="D37" s="98" t="s">
        <v>66</v>
      </c>
      <c r="E37" s="99">
        <v>45748</v>
      </c>
      <c r="F37" s="111"/>
      <c r="I37" s="96">
        <f t="shared" si="0"/>
        <v>0</v>
      </c>
      <c r="AD37">
        <f t="shared" si="1"/>
        <v>45748</v>
      </c>
    </row>
    <row r="38" spans="1:30" x14ac:dyDescent="0.2">
      <c r="A38" s="97" t="s">
        <v>252</v>
      </c>
      <c r="B38" s="98" t="s">
        <v>244</v>
      </c>
      <c r="C38" s="98" t="s">
        <v>76</v>
      </c>
      <c r="D38" s="98" t="s">
        <v>66</v>
      </c>
      <c r="E38" s="99">
        <v>45778</v>
      </c>
      <c r="F38" s="111"/>
      <c r="I38" s="96">
        <f t="shared" si="0"/>
        <v>0</v>
      </c>
      <c r="AD38">
        <f t="shared" si="1"/>
        <v>45778</v>
      </c>
    </row>
    <row r="39" spans="1:30" x14ac:dyDescent="0.2">
      <c r="A39" s="97" t="s">
        <v>253</v>
      </c>
      <c r="B39" s="98" t="s">
        <v>244</v>
      </c>
      <c r="C39" s="98" t="s">
        <v>76</v>
      </c>
      <c r="D39" s="98" t="s">
        <v>66</v>
      </c>
      <c r="E39" s="99">
        <v>45809</v>
      </c>
      <c r="F39" s="111"/>
      <c r="I39" s="96">
        <f t="shared" si="0"/>
        <v>0</v>
      </c>
      <c r="AD39">
        <f t="shared" si="1"/>
        <v>45809</v>
      </c>
    </row>
    <row r="40" spans="1:30" x14ac:dyDescent="0.2">
      <c r="A40" s="97" t="s">
        <v>254</v>
      </c>
      <c r="B40" s="98" t="s">
        <v>244</v>
      </c>
      <c r="C40" s="98" t="s">
        <v>76</v>
      </c>
      <c r="D40" s="98" t="s">
        <v>66</v>
      </c>
      <c r="E40" s="99">
        <v>45839</v>
      </c>
      <c r="F40" s="111"/>
      <c r="I40" s="96">
        <f t="shared" si="0"/>
        <v>0</v>
      </c>
      <c r="AD40">
        <f t="shared" si="1"/>
        <v>45839</v>
      </c>
    </row>
    <row r="41" spans="1:30" x14ac:dyDescent="0.2">
      <c r="A41" s="97" t="s">
        <v>255</v>
      </c>
      <c r="B41" s="98" t="s">
        <v>244</v>
      </c>
      <c r="C41" s="98" t="s">
        <v>76</v>
      </c>
      <c r="D41" s="98" t="s">
        <v>66</v>
      </c>
      <c r="E41" s="99">
        <v>45870</v>
      </c>
      <c r="F41" s="111"/>
      <c r="I41" s="96">
        <f t="shared" si="0"/>
        <v>0</v>
      </c>
      <c r="AD41">
        <f t="shared" si="1"/>
        <v>45870</v>
      </c>
    </row>
    <row r="42" spans="1:30" x14ac:dyDescent="0.2">
      <c r="A42" s="97" t="s">
        <v>256</v>
      </c>
      <c r="B42" s="98" t="s">
        <v>244</v>
      </c>
      <c r="C42" s="98" t="s">
        <v>76</v>
      </c>
      <c r="D42" s="98" t="s">
        <v>66</v>
      </c>
      <c r="E42" s="99">
        <v>45901</v>
      </c>
      <c r="F42" s="111"/>
      <c r="I42" s="96">
        <f t="shared" si="0"/>
        <v>0</v>
      </c>
      <c r="AD42">
        <f t="shared" si="1"/>
        <v>45901</v>
      </c>
    </row>
    <row r="43" spans="1:30" x14ac:dyDescent="0.2">
      <c r="A43" s="97" t="s">
        <v>257</v>
      </c>
      <c r="B43" s="98" t="s">
        <v>245</v>
      </c>
      <c r="C43" s="98" t="s">
        <v>80</v>
      </c>
      <c r="D43" s="98" t="s">
        <v>66</v>
      </c>
      <c r="E43" s="99">
        <v>45566</v>
      </c>
      <c r="F43" s="111"/>
      <c r="I43" s="96">
        <f t="shared" si="0"/>
        <v>0</v>
      </c>
      <c r="AD43">
        <f t="shared" si="1"/>
        <v>45566</v>
      </c>
    </row>
    <row r="44" spans="1:30" x14ac:dyDescent="0.2">
      <c r="A44" s="97" t="s">
        <v>258</v>
      </c>
      <c r="B44" s="98" t="s">
        <v>245</v>
      </c>
      <c r="C44" s="98" t="s">
        <v>80</v>
      </c>
      <c r="D44" s="98" t="s">
        <v>66</v>
      </c>
      <c r="E44" s="99">
        <v>45597</v>
      </c>
      <c r="F44" s="111"/>
      <c r="I44" s="96">
        <f t="shared" si="0"/>
        <v>0</v>
      </c>
      <c r="AD44">
        <f t="shared" si="1"/>
        <v>45597</v>
      </c>
    </row>
    <row r="45" spans="1:30" x14ac:dyDescent="0.2">
      <c r="A45" s="97" t="s">
        <v>259</v>
      </c>
      <c r="B45" s="98" t="s">
        <v>245</v>
      </c>
      <c r="C45" s="98" t="s">
        <v>80</v>
      </c>
      <c r="D45" s="98" t="s">
        <v>66</v>
      </c>
      <c r="E45" s="99">
        <v>45627</v>
      </c>
      <c r="F45" s="111"/>
      <c r="I45" s="96">
        <f t="shared" si="0"/>
        <v>0</v>
      </c>
      <c r="AD45">
        <f t="shared" si="1"/>
        <v>45627</v>
      </c>
    </row>
    <row r="46" spans="1:30" x14ac:dyDescent="0.2">
      <c r="A46" s="97" t="s">
        <v>260</v>
      </c>
      <c r="B46" s="98" t="s">
        <v>245</v>
      </c>
      <c r="C46" s="98" t="s">
        <v>80</v>
      </c>
      <c r="D46" s="98" t="s">
        <v>66</v>
      </c>
      <c r="E46" s="99">
        <v>45658</v>
      </c>
      <c r="F46" s="111"/>
      <c r="I46" s="96">
        <f t="shared" si="0"/>
        <v>0</v>
      </c>
      <c r="AD46">
        <f t="shared" si="1"/>
        <v>45658</v>
      </c>
    </row>
    <row r="47" spans="1:30" x14ac:dyDescent="0.2">
      <c r="A47" s="97" t="s">
        <v>261</v>
      </c>
      <c r="B47" s="98" t="s">
        <v>245</v>
      </c>
      <c r="C47" s="98" t="s">
        <v>80</v>
      </c>
      <c r="D47" s="98" t="s">
        <v>66</v>
      </c>
      <c r="E47" s="99">
        <v>45689</v>
      </c>
      <c r="F47" s="111"/>
      <c r="I47" s="96">
        <f t="shared" si="0"/>
        <v>0</v>
      </c>
      <c r="AD47">
        <f t="shared" si="1"/>
        <v>45689</v>
      </c>
    </row>
    <row r="48" spans="1:30" x14ac:dyDescent="0.2">
      <c r="A48" s="97" t="s">
        <v>262</v>
      </c>
      <c r="B48" s="98" t="s">
        <v>245</v>
      </c>
      <c r="C48" s="98" t="s">
        <v>80</v>
      </c>
      <c r="D48" s="98" t="s">
        <v>66</v>
      </c>
      <c r="E48" s="99">
        <v>45717</v>
      </c>
      <c r="F48" s="111"/>
      <c r="I48" s="96">
        <f t="shared" si="0"/>
        <v>0</v>
      </c>
      <c r="AD48">
        <f t="shared" si="1"/>
        <v>45717</v>
      </c>
    </row>
    <row r="49" spans="1:30" x14ac:dyDescent="0.2">
      <c r="A49" s="97" t="s">
        <v>263</v>
      </c>
      <c r="B49" s="98" t="s">
        <v>245</v>
      </c>
      <c r="C49" s="98" t="s">
        <v>80</v>
      </c>
      <c r="D49" s="98" t="s">
        <v>66</v>
      </c>
      <c r="E49" s="99">
        <v>45748</v>
      </c>
      <c r="F49" s="111"/>
      <c r="I49" s="96">
        <f t="shared" si="0"/>
        <v>0</v>
      </c>
      <c r="AD49">
        <f t="shared" si="1"/>
        <v>45748</v>
      </c>
    </row>
    <row r="50" spans="1:30" x14ac:dyDescent="0.2">
      <c r="A50" s="97" t="s">
        <v>264</v>
      </c>
      <c r="B50" s="98" t="s">
        <v>245</v>
      </c>
      <c r="C50" s="98" t="s">
        <v>80</v>
      </c>
      <c r="D50" s="98" t="s">
        <v>66</v>
      </c>
      <c r="E50" s="99">
        <v>45778</v>
      </c>
      <c r="F50" s="111"/>
      <c r="I50" s="96">
        <f t="shared" si="0"/>
        <v>0</v>
      </c>
      <c r="AD50">
        <f t="shared" si="1"/>
        <v>45778</v>
      </c>
    </row>
    <row r="51" spans="1:30" x14ac:dyDescent="0.2">
      <c r="A51" s="97" t="s">
        <v>265</v>
      </c>
      <c r="B51" s="98" t="s">
        <v>245</v>
      </c>
      <c r="C51" s="98" t="s">
        <v>80</v>
      </c>
      <c r="D51" s="98" t="s">
        <v>66</v>
      </c>
      <c r="E51" s="99">
        <v>45809</v>
      </c>
      <c r="F51" s="111"/>
      <c r="I51" s="96">
        <f t="shared" si="0"/>
        <v>0</v>
      </c>
      <c r="AD51">
        <f t="shared" si="1"/>
        <v>45809</v>
      </c>
    </row>
    <row r="52" spans="1:30" x14ac:dyDescent="0.2">
      <c r="A52" s="97" t="s">
        <v>266</v>
      </c>
      <c r="B52" s="98" t="s">
        <v>245</v>
      </c>
      <c r="C52" s="98" t="s">
        <v>80</v>
      </c>
      <c r="D52" s="98" t="s">
        <v>66</v>
      </c>
      <c r="E52" s="99">
        <v>45839</v>
      </c>
      <c r="F52" s="111"/>
      <c r="I52" s="96">
        <f t="shared" si="0"/>
        <v>0</v>
      </c>
      <c r="AD52">
        <f t="shared" si="1"/>
        <v>45839</v>
      </c>
    </row>
    <row r="53" spans="1:30" x14ac:dyDescent="0.2">
      <c r="A53" s="97" t="s">
        <v>267</v>
      </c>
      <c r="B53" s="98" t="s">
        <v>245</v>
      </c>
      <c r="C53" s="98" t="s">
        <v>80</v>
      </c>
      <c r="D53" s="98" t="s">
        <v>66</v>
      </c>
      <c r="E53" s="99">
        <v>45870</v>
      </c>
      <c r="F53" s="111"/>
      <c r="I53" s="96">
        <f t="shared" si="0"/>
        <v>0</v>
      </c>
      <c r="AD53">
        <f t="shared" si="1"/>
        <v>45870</v>
      </c>
    </row>
    <row r="54" spans="1:30" x14ac:dyDescent="0.2">
      <c r="A54" s="97" t="s">
        <v>268</v>
      </c>
      <c r="B54" s="98" t="s">
        <v>245</v>
      </c>
      <c r="C54" s="98" t="s">
        <v>80</v>
      </c>
      <c r="D54" s="98" t="s">
        <v>66</v>
      </c>
      <c r="E54" s="99">
        <v>45901</v>
      </c>
      <c r="F54" s="111"/>
      <c r="I54" s="96">
        <f t="shared" si="0"/>
        <v>0</v>
      </c>
      <c r="AD54">
        <f t="shared" si="1"/>
        <v>45901</v>
      </c>
    </row>
    <row r="55" spans="1:30" x14ac:dyDescent="0.2">
      <c r="A55" s="97" t="s">
        <v>269</v>
      </c>
      <c r="B55" s="98" t="s">
        <v>246</v>
      </c>
      <c r="C55" s="98" t="s">
        <v>84</v>
      </c>
      <c r="D55" s="98" t="s">
        <v>66</v>
      </c>
      <c r="E55" s="99">
        <v>45566</v>
      </c>
      <c r="F55" s="111"/>
      <c r="I55" s="96">
        <f t="shared" si="0"/>
        <v>0</v>
      </c>
      <c r="AD55">
        <f t="shared" si="1"/>
        <v>45566</v>
      </c>
    </row>
    <row r="56" spans="1:30" x14ac:dyDescent="0.2">
      <c r="A56" s="97" t="s">
        <v>270</v>
      </c>
      <c r="B56" s="98" t="s">
        <v>246</v>
      </c>
      <c r="C56" s="98" t="s">
        <v>84</v>
      </c>
      <c r="D56" s="98" t="s">
        <v>66</v>
      </c>
      <c r="E56" s="99">
        <v>45597</v>
      </c>
      <c r="F56" s="111"/>
      <c r="I56" s="96">
        <f t="shared" si="0"/>
        <v>0</v>
      </c>
      <c r="AD56">
        <f t="shared" si="1"/>
        <v>45597</v>
      </c>
    </row>
    <row r="57" spans="1:30" x14ac:dyDescent="0.2">
      <c r="A57" s="97" t="s">
        <v>271</v>
      </c>
      <c r="B57" s="98" t="s">
        <v>246</v>
      </c>
      <c r="C57" s="98" t="s">
        <v>84</v>
      </c>
      <c r="D57" s="98" t="s">
        <v>66</v>
      </c>
      <c r="E57" s="99">
        <v>45627</v>
      </c>
      <c r="F57" s="111"/>
      <c r="I57" s="96">
        <f t="shared" si="0"/>
        <v>0</v>
      </c>
      <c r="AD57">
        <f t="shared" si="1"/>
        <v>45627</v>
      </c>
    </row>
    <row r="58" spans="1:30" x14ac:dyDescent="0.2">
      <c r="A58" s="97" t="s">
        <v>272</v>
      </c>
      <c r="B58" s="98" t="s">
        <v>246</v>
      </c>
      <c r="C58" s="98" t="s">
        <v>84</v>
      </c>
      <c r="D58" s="98" t="s">
        <v>66</v>
      </c>
      <c r="E58" s="99">
        <v>45658</v>
      </c>
      <c r="F58" s="111"/>
      <c r="I58" s="96">
        <f t="shared" si="0"/>
        <v>0</v>
      </c>
      <c r="AD58">
        <f t="shared" si="1"/>
        <v>45658</v>
      </c>
    </row>
    <row r="59" spans="1:30" x14ac:dyDescent="0.2">
      <c r="A59" s="97" t="s">
        <v>273</v>
      </c>
      <c r="B59" s="98" t="s">
        <v>246</v>
      </c>
      <c r="C59" s="98" t="s">
        <v>84</v>
      </c>
      <c r="D59" s="98" t="s">
        <v>66</v>
      </c>
      <c r="E59" s="99">
        <v>45689</v>
      </c>
      <c r="F59" s="111"/>
      <c r="I59" s="96">
        <f t="shared" si="0"/>
        <v>0</v>
      </c>
      <c r="AD59">
        <f t="shared" si="1"/>
        <v>45689</v>
      </c>
    </row>
    <row r="60" spans="1:30" x14ac:dyDescent="0.2">
      <c r="A60" s="97" t="s">
        <v>274</v>
      </c>
      <c r="B60" s="98" t="s">
        <v>246</v>
      </c>
      <c r="C60" s="98" t="s">
        <v>84</v>
      </c>
      <c r="D60" s="98" t="s">
        <v>66</v>
      </c>
      <c r="E60" s="99">
        <v>45717</v>
      </c>
      <c r="F60" s="111"/>
      <c r="I60" s="96">
        <f t="shared" si="0"/>
        <v>0</v>
      </c>
      <c r="AD60">
        <f t="shared" si="1"/>
        <v>45717</v>
      </c>
    </row>
    <row r="61" spans="1:30" x14ac:dyDescent="0.2">
      <c r="A61" s="97" t="s">
        <v>275</v>
      </c>
      <c r="B61" s="98" t="s">
        <v>246</v>
      </c>
      <c r="C61" s="98" t="s">
        <v>84</v>
      </c>
      <c r="D61" s="98" t="s">
        <v>66</v>
      </c>
      <c r="E61" s="99">
        <v>45748</v>
      </c>
      <c r="F61" s="111"/>
      <c r="I61" s="96">
        <f t="shared" si="0"/>
        <v>0</v>
      </c>
      <c r="AD61">
        <f t="shared" si="1"/>
        <v>45748</v>
      </c>
    </row>
    <row r="62" spans="1:30" x14ac:dyDescent="0.2">
      <c r="A62" s="97" t="s">
        <v>276</v>
      </c>
      <c r="B62" s="98" t="s">
        <v>246</v>
      </c>
      <c r="C62" s="98" t="s">
        <v>84</v>
      </c>
      <c r="D62" s="98" t="s">
        <v>66</v>
      </c>
      <c r="E62" s="99">
        <v>45778</v>
      </c>
      <c r="F62" s="111"/>
      <c r="I62" s="96">
        <f t="shared" si="0"/>
        <v>0</v>
      </c>
      <c r="AD62">
        <f t="shared" si="1"/>
        <v>45778</v>
      </c>
    </row>
    <row r="63" spans="1:30" x14ac:dyDescent="0.2">
      <c r="A63" s="97" t="s">
        <v>277</v>
      </c>
      <c r="B63" s="98" t="s">
        <v>246</v>
      </c>
      <c r="C63" s="98" t="s">
        <v>84</v>
      </c>
      <c r="D63" s="98" t="s">
        <v>66</v>
      </c>
      <c r="E63" s="99">
        <v>45809</v>
      </c>
      <c r="F63" s="111"/>
      <c r="I63" s="96">
        <f t="shared" si="0"/>
        <v>0</v>
      </c>
      <c r="AD63">
        <f t="shared" si="1"/>
        <v>45809</v>
      </c>
    </row>
    <row r="64" spans="1:30" x14ac:dyDescent="0.2">
      <c r="A64" s="97" t="s">
        <v>278</v>
      </c>
      <c r="B64" s="98" t="s">
        <v>246</v>
      </c>
      <c r="C64" s="98" t="s">
        <v>84</v>
      </c>
      <c r="D64" s="98" t="s">
        <v>66</v>
      </c>
      <c r="E64" s="99">
        <v>45839</v>
      </c>
      <c r="F64" s="111"/>
      <c r="I64" s="96">
        <f t="shared" si="0"/>
        <v>0</v>
      </c>
      <c r="AD64">
        <f t="shared" si="1"/>
        <v>45839</v>
      </c>
    </row>
    <row r="65" spans="1:30" x14ac:dyDescent="0.2">
      <c r="A65" s="97" t="s">
        <v>279</v>
      </c>
      <c r="B65" s="98" t="s">
        <v>246</v>
      </c>
      <c r="C65" s="98" t="s">
        <v>84</v>
      </c>
      <c r="D65" s="98" t="s">
        <v>66</v>
      </c>
      <c r="E65" s="99">
        <v>45870</v>
      </c>
      <c r="F65" s="111"/>
      <c r="I65" s="96">
        <f t="shared" si="0"/>
        <v>0</v>
      </c>
      <c r="AD65">
        <f t="shared" si="1"/>
        <v>45870</v>
      </c>
    </row>
    <row r="66" spans="1:30" x14ac:dyDescent="0.2">
      <c r="A66" s="97" t="s">
        <v>280</v>
      </c>
      <c r="B66" s="98" t="s">
        <v>246</v>
      </c>
      <c r="C66" s="98" t="s">
        <v>84</v>
      </c>
      <c r="D66" s="98" t="s">
        <v>66</v>
      </c>
      <c r="E66" s="99">
        <v>45901</v>
      </c>
      <c r="F66" s="111"/>
      <c r="I66" s="96">
        <f t="shared" si="0"/>
        <v>0</v>
      </c>
      <c r="AD66">
        <f t="shared" si="1"/>
        <v>45901</v>
      </c>
    </row>
    <row r="67" spans="1:30" x14ac:dyDescent="0.2">
      <c r="A67" s="97" t="s">
        <v>281</v>
      </c>
      <c r="B67" s="98" t="s">
        <v>247</v>
      </c>
      <c r="C67" s="98" t="s">
        <v>88</v>
      </c>
      <c r="D67" s="98" t="s">
        <v>66</v>
      </c>
      <c r="E67" s="99">
        <v>45566</v>
      </c>
      <c r="F67" s="111"/>
      <c r="I67" s="96">
        <f t="shared" si="0"/>
        <v>0</v>
      </c>
      <c r="AD67">
        <f t="shared" si="1"/>
        <v>45566</v>
      </c>
    </row>
    <row r="68" spans="1:30" x14ac:dyDescent="0.2">
      <c r="A68" s="97" t="s">
        <v>282</v>
      </c>
      <c r="B68" s="98" t="s">
        <v>247</v>
      </c>
      <c r="C68" s="98" t="s">
        <v>88</v>
      </c>
      <c r="D68" s="98" t="s">
        <v>66</v>
      </c>
      <c r="E68" s="99">
        <v>45597</v>
      </c>
      <c r="F68" s="111"/>
      <c r="I68" s="96">
        <f t="shared" si="0"/>
        <v>0</v>
      </c>
      <c r="AD68">
        <f t="shared" si="1"/>
        <v>45597</v>
      </c>
    </row>
    <row r="69" spans="1:30" x14ac:dyDescent="0.2">
      <c r="A69" s="97" t="s">
        <v>283</v>
      </c>
      <c r="B69" s="98" t="s">
        <v>247</v>
      </c>
      <c r="C69" s="98" t="s">
        <v>88</v>
      </c>
      <c r="D69" s="98" t="s">
        <v>66</v>
      </c>
      <c r="E69" s="99">
        <v>45627</v>
      </c>
      <c r="F69" s="111"/>
      <c r="I69" s="96">
        <f t="shared" si="0"/>
        <v>0</v>
      </c>
      <c r="AD69">
        <f t="shared" si="1"/>
        <v>45627</v>
      </c>
    </row>
    <row r="70" spans="1:30" x14ac:dyDescent="0.2">
      <c r="A70" s="97" t="s">
        <v>284</v>
      </c>
      <c r="B70" s="98" t="s">
        <v>247</v>
      </c>
      <c r="C70" s="98" t="s">
        <v>88</v>
      </c>
      <c r="D70" s="98" t="s">
        <v>66</v>
      </c>
      <c r="E70" s="99">
        <v>45658</v>
      </c>
      <c r="F70" s="111"/>
      <c r="I70" s="96">
        <f t="shared" si="0"/>
        <v>0</v>
      </c>
      <c r="AD70">
        <f t="shared" si="1"/>
        <v>45658</v>
      </c>
    </row>
    <row r="71" spans="1:30" x14ac:dyDescent="0.2">
      <c r="A71" s="97" t="s">
        <v>285</v>
      </c>
      <c r="B71" s="98" t="s">
        <v>247</v>
      </c>
      <c r="C71" s="98" t="s">
        <v>88</v>
      </c>
      <c r="D71" s="98" t="s">
        <v>66</v>
      </c>
      <c r="E71" s="99">
        <v>45689</v>
      </c>
      <c r="F71" s="111"/>
      <c r="I71" s="96">
        <f t="shared" si="0"/>
        <v>0</v>
      </c>
      <c r="AD71">
        <f t="shared" si="1"/>
        <v>45689</v>
      </c>
    </row>
    <row r="72" spans="1:30" x14ac:dyDescent="0.2">
      <c r="A72" s="97" t="s">
        <v>286</v>
      </c>
      <c r="B72" s="98" t="s">
        <v>247</v>
      </c>
      <c r="C72" s="98" t="s">
        <v>88</v>
      </c>
      <c r="D72" s="98" t="s">
        <v>66</v>
      </c>
      <c r="E72" s="99">
        <v>45717</v>
      </c>
      <c r="F72" s="111"/>
      <c r="I72" s="96">
        <f t="shared" ref="I72:I135" si="2">COUNTIFS(F72,"&lt;&gt;0",F72,"&lt;&gt;")</f>
        <v>0</v>
      </c>
      <c r="AD72">
        <f t="shared" ref="AD72:AD135" si="3">VALUE(E72)</f>
        <v>45717</v>
      </c>
    </row>
    <row r="73" spans="1:30" x14ac:dyDescent="0.2">
      <c r="A73" s="97" t="s">
        <v>287</v>
      </c>
      <c r="B73" s="98" t="s">
        <v>247</v>
      </c>
      <c r="C73" s="98" t="s">
        <v>88</v>
      </c>
      <c r="D73" s="98" t="s">
        <v>66</v>
      </c>
      <c r="E73" s="99">
        <v>45748</v>
      </c>
      <c r="F73" s="111"/>
      <c r="I73" s="96">
        <f t="shared" si="2"/>
        <v>0</v>
      </c>
      <c r="AD73">
        <f t="shared" si="3"/>
        <v>45748</v>
      </c>
    </row>
    <row r="74" spans="1:30" x14ac:dyDescent="0.2">
      <c r="A74" s="97" t="s">
        <v>288</v>
      </c>
      <c r="B74" s="98" t="s">
        <v>247</v>
      </c>
      <c r="C74" s="98" t="s">
        <v>88</v>
      </c>
      <c r="D74" s="98" t="s">
        <v>66</v>
      </c>
      <c r="E74" s="99">
        <v>45778</v>
      </c>
      <c r="F74" s="111"/>
      <c r="I74" s="96">
        <f t="shared" si="2"/>
        <v>0</v>
      </c>
      <c r="AD74">
        <f t="shared" si="3"/>
        <v>45778</v>
      </c>
    </row>
    <row r="75" spans="1:30" x14ac:dyDescent="0.2">
      <c r="A75" s="97" t="s">
        <v>289</v>
      </c>
      <c r="B75" s="98" t="s">
        <v>247</v>
      </c>
      <c r="C75" s="98" t="s">
        <v>88</v>
      </c>
      <c r="D75" s="98" t="s">
        <v>66</v>
      </c>
      <c r="E75" s="99">
        <v>45809</v>
      </c>
      <c r="F75" s="111"/>
      <c r="I75" s="96">
        <f t="shared" si="2"/>
        <v>0</v>
      </c>
      <c r="AD75">
        <f t="shared" si="3"/>
        <v>45809</v>
      </c>
    </row>
    <row r="76" spans="1:30" x14ac:dyDescent="0.2">
      <c r="A76" s="97" t="s">
        <v>290</v>
      </c>
      <c r="B76" s="98" t="s">
        <v>247</v>
      </c>
      <c r="C76" s="98" t="s">
        <v>88</v>
      </c>
      <c r="D76" s="98" t="s">
        <v>66</v>
      </c>
      <c r="E76" s="99">
        <v>45839</v>
      </c>
      <c r="F76" s="111"/>
      <c r="I76" s="96">
        <f t="shared" si="2"/>
        <v>0</v>
      </c>
      <c r="AD76">
        <f t="shared" si="3"/>
        <v>45839</v>
      </c>
    </row>
    <row r="77" spans="1:30" x14ac:dyDescent="0.2">
      <c r="A77" s="97" t="s">
        <v>291</v>
      </c>
      <c r="B77" s="98" t="s">
        <v>247</v>
      </c>
      <c r="C77" s="98" t="s">
        <v>88</v>
      </c>
      <c r="D77" s="98" t="s">
        <v>66</v>
      </c>
      <c r="E77" s="99">
        <v>45870</v>
      </c>
      <c r="F77" s="111"/>
      <c r="I77" s="96">
        <f t="shared" si="2"/>
        <v>0</v>
      </c>
      <c r="AD77">
        <f t="shared" si="3"/>
        <v>45870</v>
      </c>
    </row>
    <row r="78" spans="1:30" x14ac:dyDescent="0.2">
      <c r="A78" s="97" t="s">
        <v>292</v>
      </c>
      <c r="B78" s="98" t="s">
        <v>247</v>
      </c>
      <c r="C78" s="98" t="s">
        <v>88</v>
      </c>
      <c r="D78" s="98" t="s">
        <v>66</v>
      </c>
      <c r="E78" s="99">
        <v>45901</v>
      </c>
      <c r="F78" s="111"/>
      <c r="I78" s="96">
        <f t="shared" si="2"/>
        <v>0</v>
      </c>
      <c r="AD78">
        <f t="shared" si="3"/>
        <v>45901</v>
      </c>
    </row>
    <row r="79" spans="1:30" x14ac:dyDescent="0.2">
      <c r="A79" s="97" t="s">
        <v>293</v>
      </c>
      <c r="B79" s="98" t="s">
        <v>250</v>
      </c>
      <c r="C79" s="98" t="s">
        <v>91</v>
      </c>
      <c r="D79" s="98" t="s">
        <v>92</v>
      </c>
      <c r="E79" s="99">
        <v>45566</v>
      </c>
      <c r="F79" s="111"/>
      <c r="I79" s="96">
        <f t="shared" si="2"/>
        <v>0</v>
      </c>
      <c r="AD79">
        <f t="shared" si="3"/>
        <v>45566</v>
      </c>
    </row>
    <row r="80" spans="1:30" x14ac:dyDescent="0.2">
      <c r="A80" s="97" t="s">
        <v>294</v>
      </c>
      <c r="B80" s="98" t="s">
        <v>250</v>
      </c>
      <c r="C80" s="98" t="s">
        <v>91</v>
      </c>
      <c r="D80" s="98" t="s">
        <v>92</v>
      </c>
      <c r="E80" s="99">
        <v>45597</v>
      </c>
      <c r="F80" s="111"/>
      <c r="I80" s="96">
        <f t="shared" si="2"/>
        <v>0</v>
      </c>
      <c r="AD80">
        <f t="shared" si="3"/>
        <v>45597</v>
      </c>
    </row>
    <row r="81" spans="1:30" x14ac:dyDescent="0.2">
      <c r="A81" s="97" t="s">
        <v>295</v>
      </c>
      <c r="B81" s="98" t="s">
        <v>250</v>
      </c>
      <c r="C81" s="98" t="s">
        <v>91</v>
      </c>
      <c r="D81" s="98" t="s">
        <v>92</v>
      </c>
      <c r="E81" s="99">
        <v>45627</v>
      </c>
      <c r="F81" s="111"/>
      <c r="I81" s="96">
        <f t="shared" si="2"/>
        <v>0</v>
      </c>
      <c r="AD81">
        <f t="shared" si="3"/>
        <v>45627</v>
      </c>
    </row>
    <row r="82" spans="1:30" x14ac:dyDescent="0.2">
      <c r="A82" s="97" t="s">
        <v>296</v>
      </c>
      <c r="B82" s="98" t="s">
        <v>250</v>
      </c>
      <c r="C82" s="98" t="s">
        <v>91</v>
      </c>
      <c r="D82" s="98" t="s">
        <v>92</v>
      </c>
      <c r="E82" s="99">
        <v>45658</v>
      </c>
      <c r="F82" s="111"/>
      <c r="I82" s="96">
        <f t="shared" si="2"/>
        <v>0</v>
      </c>
      <c r="AD82">
        <f t="shared" si="3"/>
        <v>45658</v>
      </c>
    </row>
    <row r="83" spans="1:30" x14ac:dyDescent="0.2">
      <c r="A83" s="97" t="s">
        <v>297</v>
      </c>
      <c r="B83" s="98" t="s">
        <v>250</v>
      </c>
      <c r="C83" s="98" t="s">
        <v>91</v>
      </c>
      <c r="D83" s="98" t="s">
        <v>92</v>
      </c>
      <c r="E83" s="99">
        <v>45689</v>
      </c>
      <c r="F83" s="111"/>
      <c r="I83" s="96">
        <f t="shared" si="2"/>
        <v>0</v>
      </c>
      <c r="AD83">
        <f t="shared" si="3"/>
        <v>45689</v>
      </c>
    </row>
    <row r="84" spans="1:30" x14ac:dyDescent="0.2">
      <c r="A84" s="97" t="s">
        <v>298</v>
      </c>
      <c r="B84" s="98" t="s">
        <v>250</v>
      </c>
      <c r="C84" s="98" t="s">
        <v>91</v>
      </c>
      <c r="D84" s="98" t="s">
        <v>92</v>
      </c>
      <c r="E84" s="99">
        <v>45717</v>
      </c>
      <c r="F84" s="111"/>
      <c r="I84" s="96">
        <f t="shared" si="2"/>
        <v>0</v>
      </c>
      <c r="AD84">
        <f t="shared" si="3"/>
        <v>45717</v>
      </c>
    </row>
    <row r="85" spans="1:30" x14ac:dyDescent="0.2">
      <c r="A85" s="97" t="s">
        <v>299</v>
      </c>
      <c r="B85" s="98" t="s">
        <v>250</v>
      </c>
      <c r="C85" s="98" t="s">
        <v>91</v>
      </c>
      <c r="D85" s="98" t="s">
        <v>92</v>
      </c>
      <c r="E85" s="99">
        <v>45748</v>
      </c>
      <c r="F85" s="111"/>
      <c r="I85" s="96">
        <f t="shared" si="2"/>
        <v>0</v>
      </c>
      <c r="AD85">
        <f t="shared" si="3"/>
        <v>45748</v>
      </c>
    </row>
    <row r="86" spans="1:30" x14ac:dyDescent="0.2">
      <c r="A86" s="97" t="s">
        <v>300</v>
      </c>
      <c r="B86" s="98" t="s">
        <v>250</v>
      </c>
      <c r="C86" s="98" t="s">
        <v>91</v>
      </c>
      <c r="D86" s="98" t="s">
        <v>92</v>
      </c>
      <c r="E86" s="99">
        <v>45778</v>
      </c>
      <c r="F86" s="111"/>
      <c r="I86" s="96">
        <f t="shared" si="2"/>
        <v>0</v>
      </c>
      <c r="AD86">
        <f t="shared" si="3"/>
        <v>45778</v>
      </c>
    </row>
    <row r="87" spans="1:30" x14ac:dyDescent="0.2">
      <c r="A87" s="97" t="s">
        <v>301</v>
      </c>
      <c r="B87" s="98" t="s">
        <v>250</v>
      </c>
      <c r="C87" s="98" t="s">
        <v>91</v>
      </c>
      <c r="D87" s="98" t="s">
        <v>92</v>
      </c>
      <c r="E87" s="99">
        <v>45809</v>
      </c>
      <c r="F87" s="111"/>
      <c r="I87" s="96">
        <f t="shared" si="2"/>
        <v>0</v>
      </c>
      <c r="AD87">
        <f t="shared" si="3"/>
        <v>45809</v>
      </c>
    </row>
    <row r="88" spans="1:30" x14ac:dyDescent="0.2">
      <c r="A88" s="97" t="s">
        <v>302</v>
      </c>
      <c r="B88" s="98" t="s">
        <v>250</v>
      </c>
      <c r="C88" s="98" t="s">
        <v>91</v>
      </c>
      <c r="D88" s="98" t="s">
        <v>92</v>
      </c>
      <c r="E88" s="99">
        <v>45839</v>
      </c>
      <c r="F88" s="111"/>
      <c r="I88" s="96">
        <f t="shared" si="2"/>
        <v>0</v>
      </c>
      <c r="AD88">
        <f t="shared" si="3"/>
        <v>45839</v>
      </c>
    </row>
    <row r="89" spans="1:30" x14ac:dyDescent="0.2">
      <c r="A89" s="97" t="s">
        <v>303</v>
      </c>
      <c r="B89" s="98" t="s">
        <v>250</v>
      </c>
      <c r="C89" s="98" t="s">
        <v>91</v>
      </c>
      <c r="D89" s="98" t="s">
        <v>92</v>
      </c>
      <c r="E89" s="99">
        <v>45870</v>
      </c>
      <c r="F89" s="111"/>
      <c r="I89" s="96">
        <f t="shared" si="2"/>
        <v>0</v>
      </c>
      <c r="AD89">
        <f t="shared" si="3"/>
        <v>45870</v>
      </c>
    </row>
    <row r="90" spans="1:30" x14ac:dyDescent="0.2">
      <c r="A90" s="97" t="s">
        <v>304</v>
      </c>
      <c r="B90" s="98" t="s">
        <v>250</v>
      </c>
      <c r="C90" s="98" t="s">
        <v>91</v>
      </c>
      <c r="D90" s="98" t="s">
        <v>92</v>
      </c>
      <c r="E90" s="99">
        <v>45901</v>
      </c>
      <c r="F90" s="111"/>
      <c r="I90" s="96">
        <f t="shared" si="2"/>
        <v>0</v>
      </c>
      <c r="AD90">
        <f t="shared" si="3"/>
        <v>45901</v>
      </c>
    </row>
    <row r="91" spans="1:30" x14ac:dyDescent="0.2">
      <c r="A91" s="97" t="s">
        <v>305</v>
      </c>
      <c r="B91" s="98" t="s">
        <v>251</v>
      </c>
      <c r="C91" s="98" t="s">
        <v>95</v>
      </c>
      <c r="D91" s="98" t="s">
        <v>92</v>
      </c>
      <c r="E91" s="99">
        <v>45566</v>
      </c>
      <c r="F91" s="111"/>
      <c r="I91" s="96">
        <f t="shared" si="2"/>
        <v>0</v>
      </c>
      <c r="AD91">
        <f t="shared" si="3"/>
        <v>45566</v>
      </c>
    </row>
    <row r="92" spans="1:30" x14ac:dyDescent="0.2">
      <c r="A92" s="97" t="s">
        <v>306</v>
      </c>
      <c r="B92" s="98" t="s">
        <v>251</v>
      </c>
      <c r="C92" s="98" t="s">
        <v>95</v>
      </c>
      <c r="D92" s="98" t="s">
        <v>92</v>
      </c>
      <c r="E92" s="99">
        <v>45597</v>
      </c>
      <c r="F92" s="111"/>
      <c r="I92" s="96">
        <f t="shared" si="2"/>
        <v>0</v>
      </c>
      <c r="AD92">
        <f t="shared" si="3"/>
        <v>45597</v>
      </c>
    </row>
    <row r="93" spans="1:30" x14ac:dyDescent="0.2">
      <c r="A93" s="97" t="s">
        <v>307</v>
      </c>
      <c r="B93" s="98" t="s">
        <v>251</v>
      </c>
      <c r="C93" s="98" t="s">
        <v>95</v>
      </c>
      <c r="D93" s="98" t="s">
        <v>92</v>
      </c>
      <c r="E93" s="99">
        <v>45627</v>
      </c>
      <c r="F93" s="111"/>
      <c r="I93" s="96">
        <f t="shared" si="2"/>
        <v>0</v>
      </c>
      <c r="AD93">
        <f t="shared" si="3"/>
        <v>45627</v>
      </c>
    </row>
    <row r="94" spans="1:30" x14ac:dyDescent="0.2">
      <c r="A94" s="97" t="s">
        <v>308</v>
      </c>
      <c r="B94" s="98" t="s">
        <v>251</v>
      </c>
      <c r="C94" s="98" t="s">
        <v>95</v>
      </c>
      <c r="D94" s="98" t="s">
        <v>92</v>
      </c>
      <c r="E94" s="99">
        <v>45658</v>
      </c>
      <c r="F94" s="111"/>
      <c r="I94" s="96">
        <f t="shared" si="2"/>
        <v>0</v>
      </c>
      <c r="AD94">
        <f t="shared" si="3"/>
        <v>45658</v>
      </c>
    </row>
    <row r="95" spans="1:30" x14ac:dyDescent="0.2">
      <c r="A95" s="97" t="s">
        <v>309</v>
      </c>
      <c r="B95" s="98" t="s">
        <v>251</v>
      </c>
      <c r="C95" s="98" t="s">
        <v>95</v>
      </c>
      <c r="D95" s="98" t="s">
        <v>92</v>
      </c>
      <c r="E95" s="99">
        <v>45689</v>
      </c>
      <c r="F95" s="111"/>
      <c r="I95" s="96">
        <f t="shared" si="2"/>
        <v>0</v>
      </c>
      <c r="AD95">
        <f t="shared" si="3"/>
        <v>45689</v>
      </c>
    </row>
    <row r="96" spans="1:30" x14ac:dyDescent="0.2">
      <c r="A96" s="97" t="s">
        <v>310</v>
      </c>
      <c r="B96" s="98" t="s">
        <v>251</v>
      </c>
      <c r="C96" s="98" t="s">
        <v>95</v>
      </c>
      <c r="D96" s="98" t="s">
        <v>92</v>
      </c>
      <c r="E96" s="99">
        <v>45717</v>
      </c>
      <c r="F96" s="111"/>
      <c r="I96" s="96">
        <f t="shared" si="2"/>
        <v>0</v>
      </c>
      <c r="AD96">
        <f t="shared" si="3"/>
        <v>45717</v>
      </c>
    </row>
    <row r="97" spans="1:30" x14ac:dyDescent="0.2">
      <c r="A97" s="97" t="s">
        <v>311</v>
      </c>
      <c r="B97" s="98" t="s">
        <v>251</v>
      </c>
      <c r="C97" s="98" t="s">
        <v>95</v>
      </c>
      <c r="D97" s="98" t="s">
        <v>92</v>
      </c>
      <c r="E97" s="99">
        <v>45748</v>
      </c>
      <c r="F97" s="111"/>
      <c r="I97" s="96">
        <f t="shared" si="2"/>
        <v>0</v>
      </c>
      <c r="AD97">
        <f t="shared" si="3"/>
        <v>45748</v>
      </c>
    </row>
    <row r="98" spans="1:30" x14ac:dyDescent="0.2">
      <c r="A98" s="97" t="s">
        <v>312</v>
      </c>
      <c r="B98" s="98" t="s">
        <v>251</v>
      </c>
      <c r="C98" s="98" t="s">
        <v>95</v>
      </c>
      <c r="D98" s="98" t="s">
        <v>92</v>
      </c>
      <c r="E98" s="99">
        <v>45778</v>
      </c>
      <c r="F98" s="111"/>
      <c r="I98" s="96">
        <f t="shared" si="2"/>
        <v>0</v>
      </c>
      <c r="AD98">
        <f t="shared" si="3"/>
        <v>45778</v>
      </c>
    </row>
    <row r="99" spans="1:30" x14ac:dyDescent="0.2">
      <c r="A99" s="97" t="s">
        <v>313</v>
      </c>
      <c r="B99" s="98" t="s">
        <v>251</v>
      </c>
      <c r="C99" s="98" t="s">
        <v>95</v>
      </c>
      <c r="D99" s="98" t="s">
        <v>92</v>
      </c>
      <c r="E99" s="99">
        <v>45809</v>
      </c>
      <c r="F99" s="111"/>
      <c r="I99" s="96">
        <f t="shared" si="2"/>
        <v>0</v>
      </c>
      <c r="AD99">
        <f t="shared" si="3"/>
        <v>45809</v>
      </c>
    </row>
    <row r="100" spans="1:30" x14ac:dyDescent="0.2">
      <c r="A100" s="97" t="s">
        <v>314</v>
      </c>
      <c r="B100" s="98" t="s">
        <v>251</v>
      </c>
      <c r="C100" s="98" t="s">
        <v>95</v>
      </c>
      <c r="D100" s="98" t="s">
        <v>92</v>
      </c>
      <c r="E100" s="99">
        <v>45839</v>
      </c>
      <c r="F100" s="111"/>
      <c r="I100" s="96">
        <f t="shared" si="2"/>
        <v>0</v>
      </c>
      <c r="AD100">
        <f t="shared" si="3"/>
        <v>45839</v>
      </c>
    </row>
    <row r="101" spans="1:30" x14ac:dyDescent="0.2">
      <c r="A101" s="97" t="s">
        <v>315</v>
      </c>
      <c r="B101" s="98" t="s">
        <v>251</v>
      </c>
      <c r="C101" s="98" t="s">
        <v>95</v>
      </c>
      <c r="D101" s="98" t="s">
        <v>92</v>
      </c>
      <c r="E101" s="99">
        <v>45870</v>
      </c>
      <c r="F101" s="111"/>
      <c r="I101" s="96">
        <f t="shared" si="2"/>
        <v>0</v>
      </c>
      <c r="AD101">
        <f t="shared" si="3"/>
        <v>45870</v>
      </c>
    </row>
    <row r="102" spans="1:30" x14ac:dyDescent="0.2">
      <c r="A102" s="97" t="s">
        <v>316</v>
      </c>
      <c r="B102" s="98" t="s">
        <v>251</v>
      </c>
      <c r="C102" s="98" t="s">
        <v>95</v>
      </c>
      <c r="D102" s="98" t="s">
        <v>92</v>
      </c>
      <c r="E102" s="99">
        <v>45901</v>
      </c>
      <c r="F102" s="111"/>
      <c r="I102" s="96">
        <f t="shared" si="2"/>
        <v>0</v>
      </c>
      <c r="AD102">
        <f t="shared" si="3"/>
        <v>45901</v>
      </c>
    </row>
    <row r="103" spans="1:30" x14ac:dyDescent="0.2">
      <c r="A103" s="97" t="s">
        <v>317</v>
      </c>
      <c r="B103" s="98" t="s">
        <v>252</v>
      </c>
      <c r="C103" s="98" t="s">
        <v>98</v>
      </c>
      <c r="D103" s="98" t="s">
        <v>92</v>
      </c>
      <c r="E103" s="99">
        <v>45566</v>
      </c>
      <c r="F103" s="111"/>
      <c r="I103" s="96">
        <f t="shared" si="2"/>
        <v>0</v>
      </c>
      <c r="AD103">
        <f t="shared" si="3"/>
        <v>45566</v>
      </c>
    </row>
    <row r="104" spans="1:30" x14ac:dyDescent="0.2">
      <c r="A104" s="97" t="s">
        <v>318</v>
      </c>
      <c r="B104" s="98" t="s">
        <v>252</v>
      </c>
      <c r="C104" s="98" t="s">
        <v>98</v>
      </c>
      <c r="D104" s="98" t="s">
        <v>92</v>
      </c>
      <c r="E104" s="99">
        <v>45597</v>
      </c>
      <c r="F104" s="111"/>
      <c r="I104" s="96">
        <f t="shared" si="2"/>
        <v>0</v>
      </c>
      <c r="AD104">
        <f t="shared" si="3"/>
        <v>45597</v>
      </c>
    </row>
    <row r="105" spans="1:30" x14ac:dyDescent="0.2">
      <c r="A105" s="97" t="s">
        <v>319</v>
      </c>
      <c r="B105" s="98" t="s">
        <v>252</v>
      </c>
      <c r="C105" s="98" t="s">
        <v>98</v>
      </c>
      <c r="D105" s="98" t="s">
        <v>92</v>
      </c>
      <c r="E105" s="99">
        <v>45627</v>
      </c>
      <c r="F105" s="111"/>
      <c r="I105" s="96">
        <f t="shared" si="2"/>
        <v>0</v>
      </c>
      <c r="AD105">
        <f t="shared" si="3"/>
        <v>45627</v>
      </c>
    </row>
    <row r="106" spans="1:30" x14ac:dyDescent="0.2">
      <c r="A106" s="97" t="s">
        <v>320</v>
      </c>
      <c r="B106" s="98" t="s">
        <v>252</v>
      </c>
      <c r="C106" s="98" t="s">
        <v>98</v>
      </c>
      <c r="D106" s="98" t="s">
        <v>92</v>
      </c>
      <c r="E106" s="99">
        <v>45658</v>
      </c>
      <c r="F106" s="111"/>
      <c r="I106" s="96">
        <f t="shared" si="2"/>
        <v>0</v>
      </c>
      <c r="AD106">
        <f t="shared" si="3"/>
        <v>45658</v>
      </c>
    </row>
    <row r="107" spans="1:30" x14ac:dyDescent="0.2">
      <c r="A107" s="97" t="s">
        <v>321</v>
      </c>
      <c r="B107" s="98" t="s">
        <v>252</v>
      </c>
      <c r="C107" s="98" t="s">
        <v>98</v>
      </c>
      <c r="D107" s="98" t="s">
        <v>92</v>
      </c>
      <c r="E107" s="99">
        <v>45689</v>
      </c>
      <c r="F107" s="111"/>
      <c r="I107" s="96">
        <f t="shared" si="2"/>
        <v>0</v>
      </c>
      <c r="AD107">
        <f t="shared" si="3"/>
        <v>45689</v>
      </c>
    </row>
    <row r="108" spans="1:30" x14ac:dyDescent="0.2">
      <c r="A108" s="97" t="s">
        <v>322</v>
      </c>
      <c r="B108" s="98" t="s">
        <v>252</v>
      </c>
      <c r="C108" s="98" t="s">
        <v>98</v>
      </c>
      <c r="D108" s="98" t="s">
        <v>92</v>
      </c>
      <c r="E108" s="99">
        <v>45717</v>
      </c>
      <c r="F108" s="111"/>
      <c r="I108" s="96">
        <f t="shared" si="2"/>
        <v>0</v>
      </c>
      <c r="AD108">
        <f t="shared" si="3"/>
        <v>45717</v>
      </c>
    </row>
    <row r="109" spans="1:30" x14ac:dyDescent="0.2">
      <c r="A109" s="97" t="s">
        <v>323</v>
      </c>
      <c r="B109" s="98" t="s">
        <v>252</v>
      </c>
      <c r="C109" s="98" t="s">
        <v>98</v>
      </c>
      <c r="D109" s="98" t="s">
        <v>92</v>
      </c>
      <c r="E109" s="99">
        <v>45748</v>
      </c>
      <c r="F109" s="111"/>
      <c r="I109" s="96">
        <f t="shared" si="2"/>
        <v>0</v>
      </c>
      <c r="AD109">
        <f t="shared" si="3"/>
        <v>45748</v>
      </c>
    </row>
    <row r="110" spans="1:30" x14ac:dyDescent="0.2">
      <c r="A110" s="97" t="s">
        <v>324</v>
      </c>
      <c r="B110" s="98" t="s">
        <v>252</v>
      </c>
      <c r="C110" s="98" t="s">
        <v>98</v>
      </c>
      <c r="D110" s="98" t="s">
        <v>92</v>
      </c>
      <c r="E110" s="99">
        <v>45778</v>
      </c>
      <c r="F110" s="111"/>
      <c r="I110" s="96">
        <f t="shared" si="2"/>
        <v>0</v>
      </c>
      <c r="AD110">
        <f t="shared" si="3"/>
        <v>45778</v>
      </c>
    </row>
    <row r="111" spans="1:30" x14ac:dyDescent="0.2">
      <c r="A111" s="97" t="s">
        <v>325</v>
      </c>
      <c r="B111" s="98" t="s">
        <v>252</v>
      </c>
      <c r="C111" s="98" t="s">
        <v>98</v>
      </c>
      <c r="D111" s="98" t="s">
        <v>92</v>
      </c>
      <c r="E111" s="99">
        <v>45809</v>
      </c>
      <c r="F111" s="111"/>
      <c r="I111" s="96">
        <f t="shared" si="2"/>
        <v>0</v>
      </c>
      <c r="AD111">
        <f t="shared" si="3"/>
        <v>45809</v>
      </c>
    </row>
    <row r="112" spans="1:30" x14ac:dyDescent="0.2">
      <c r="A112" s="97" t="s">
        <v>326</v>
      </c>
      <c r="B112" s="98" t="s">
        <v>252</v>
      </c>
      <c r="C112" s="98" t="s">
        <v>98</v>
      </c>
      <c r="D112" s="98" t="s">
        <v>92</v>
      </c>
      <c r="E112" s="99">
        <v>45839</v>
      </c>
      <c r="F112" s="111"/>
      <c r="I112" s="96">
        <f t="shared" si="2"/>
        <v>0</v>
      </c>
      <c r="AD112">
        <f t="shared" si="3"/>
        <v>45839</v>
      </c>
    </row>
    <row r="113" spans="1:30" x14ac:dyDescent="0.2">
      <c r="A113" s="97" t="s">
        <v>327</v>
      </c>
      <c r="B113" s="98" t="s">
        <v>252</v>
      </c>
      <c r="C113" s="98" t="s">
        <v>98</v>
      </c>
      <c r="D113" s="98" t="s">
        <v>92</v>
      </c>
      <c r="E113" s="99">
        <v>45870</v>
      </c>
      <c r="F113" s="111"/>
      <c r="I113" s="96">
        <f t="shared" si="2"/>
        <v>0</v>
      </c>
      <c r="AD113">
        <f t="shared" si="3"/>
        <v>45870</v>
      </c>
    </row>
    <row r="114" spans="1:30" x14ac:dyDescent="0.2">
      <c r="A114" s="97" t="s">
        <v>328</v>
      </c>
      <c r="B114" s="98" t="s">
        <v>252</v>
      </c>
      <c r="C114" s="98" t="s">
        <v>98</v>
      </c>
      <c r="D114" s="98" t="s">
        <v>92</v>
      </c>
      <c r="E114" s="99">
        <v>45901</v>
      </c>
      <c r="F114" s="111"/>
      <c r="I114" s="96">
        <f t="shared" si="2"/>
        <v>0</v>
      </c>
      <c r="AD114">
        <f t="shared" si="3"/>
        <v>45901</v>
      </c>
    </row>
    <row r="115" spans="1:30" x14ac:dyDescent="0.2">
      <c r="A115" s="97" t="s">
        <v>329</v>
      </c>
      <c r="B115" s="98" t="s">
        <v>253</v>
      </c>
      <c r="C115" s="98" t="s">
        <v>100</v>
      </c>
      <c r="D115" s="98" t="s">
        <v>92</v>
      </c>
      <c r="E115" s="99">
        <v>45566</v>
      </c>
      <c r="F115" s="111"/>
      <c r="I115" s="96">
        <f t="shared" si="2"/>
        <v>0</v>
      </c>
      <c r="AD115">
        <f t="shared" si="3"/>
        <v>45566</v>
      </c>
    </row>
    <row r="116" spans="1:30" x14ac:dyDescent="0.2">
      <c r="A116" s="97" t="s">
        <v>330</v>
      </c>
      <c r="B116" s="98" t="s">
        <v>253</v>
      </c>
      <c r="C116" s="98" t="s">
        <v>100</v>
      </c>
      <c r="D116" s="98" t="s">
        <v>92</v>
      </c>
      <c r="E116" s="99">
        <v>45597</v>
      </c>
      <c r="F116" s="111"/>
      <c r="I116" s="96">
        <f t="shared" si="2"/>
        <v>0</v>
      </c>
      <c r="AD116">
        <f t="shared" si="3"/>
        <v>45597</v>
      </c>
    </row>
    <row r="117" spans="1:30" x14ac:dyDescent="0.2">
      <c r="A117" s="97" t="s">
        <v>331</v>
      </c>
      <c r="B117" s="98" t="s">
        <v>253</v>
      </c>
      <c r="C117" s="98" t="s">
        <v>100</v>
      </c>
      <c r="D117" s="98" t="s">
        <v>92</v>
      </c>
      <c r="E117" s="99">
        <v>45627</v>
      </c>
      <c r="F117" s="111"/>
      <c r="I117" s="96">
        <f t="shared" si="2"/>
        <v>0</v>
      </c>
      <c r="AD117">
        <f t="shared" si="3"/>
        <v>45627</v>
      </c>
    </row>
    <row r="118" spans="1:30" x14ac:dyDescent="0.2">
      <c r="A118" s="97" t="s">
        <v>332</v>
      </c>
      <c r="B118" s="98" t="s">
        <v>253</v>
      </c>
      <c r="C118" s="98" t="s">
        <v>100</v>
      </c>
      <c r="D118" s="98" t="s">
        <v>92</v>
      </c>
      <c r="E118" s="99">
        <v>45658</v>
      </c>
      <c r="F118" s="111"/>
      <c r="I118" s="96">
        <f t="shared" si="2"/>
        <v>0</v>
      </c>
      <c r="AD118">
        <f t="shared" si="3"/>
        <v>45658</v>
      </c>
    </row>
    <row r="119" spans="1:30" x14ac:dyDescent="0.2">
      <c r="A119" s="97" t="s">
        <v>333</v>
      </c>
      <c r="B119" s="98" t="s">
        <v>253</v>
      </c>
      <c r="C119" s="98" t="s">
        <v>100</v>
      </c>
      <c r="D119" s="98" t="s">
        <v>92</v>
      </c>
      <c r="E119" s="99">
        <v>45689</v>
      </c>
      <c r="F119" s="111"/>
      <c r="I119" s="96">
        <f t="shared" si="2"/>
        <v>0</v>
      </c>
      <c r="AD119">
        <f t="shared" si="3"/>
        <v>45689</v>
      </c>
    </row>
    <row r="120" spans="1:30" x14ac:dyDescent="0.2">
      <c r="A120" s="97" t="s">
        <v>334</v>
      </c>
      <c r="B120" s="98" t="s">
        <v>253</v>
      </c>
      <c r="C120" s="98" t="s">
        <v>100</v>
      </c>
      <c r="D120" s="98" t="s">
        <v>92</v>
      </c>
      <c r="E120" s="99">
        <v>45717</v>
      </c>
      <c r="F120" s="111"/>
      <c r="I120" s="96">
        <f t="shared" si="2"/>
        <v>0</v>
      </c>
      <c r="AD120">
        <f t="shared" si="3"/>
        <v>45717</v>
      </c>
    </row>
    <row r="121" spans="1:30" x14ac:dyDescent="0.2">
      <c r="A121" s="97" t="s">
        <v>335</v>
      </c>
      <c r="B121" s="98" t="s">
        <v>253</v>
      </c>
      <c r="C121" s="98" t="s">
        <v>100</v>
      </c>
      <c r="D121" s="98" t="s">
        <v>92</v>
      </c>
      <c r="E121" s="99">
        <v>45748</v>
      </c>
      <c r="F121" s="111"/>
      <c r="I121" s="96">
        <f t="shared" si="2"/>
        <v>0</v>
      </c>
      <c r="AD121">
        <f t="shared" si="3"/>
        <v>45748</v>
      </c>
    </row>
    <row r="122" spans="1:30" x14ac:dyDescent="0.2">
      <c r="A122" s="97" t="s">
        <v>336</v>
      </c>
      <c r="B122" s="98" t="s">
        <v>253</v>
      </c>
      <c r="C122" s="98" t="s">
        <v>100</v>
      </c>
      <c r="D122" s="98" t="s">
        <v>92</v>
      </c>
      <c r="E122" s="99">
        <v>45778</v>
      </c>
      <c r="F122" s="111"/>
      <c r="I122" s="96">
        <f t="shared" si="2"/>
        <v>0</v>
      </c>
      <c r="AD122">
        <f t="shared" si="3"/>
        <v>45778</v>
      </c>
    </row>
    <row r="123" spans="1:30" x14ac:dyDescent="0.2">
      <c r="A123" s="97" t="s">
        <v>337</v>
      </c>
      <c r="B123" s="98" t="s">
        <v>253</v>
      </c>
      <c r="C123" s="98" t="s">
        <v>100</v>
      </c>
      <c r="D123" s="98" t="s">
        <v>92</v>
      </c>
      <c r="E123" s="99">
        <v>45809</v>
      </c>
      <c r="F123" s="111"/>
      <c r="I123" s="96">
        <f t="shared" si="2"/>
        <v>0</v>
      </c>
      <c r="AD123">
        <f t="shared" si="3"/>
        <v>45809</v>
      </c>
    </row>
    <row r="124" spans="1:30" x14ac:dyDescent="0.2">
      <c r="A124" s="97" t="s">
        <v>338</v>
      </c>
      <c r="B124" s="98" t="s">
        <v>253</v>
      </c>
      <c r="C124" s="98" t="s">
        <v>100</v>
      </c>
      <c r="D124" s="98" t="s">
        <v>92</v>
      </c>
      <c r="E124" s="99">
        <v>45839</v>
      </c>
      <c r="F124" s="111"/>
      <c r="I124" s="96">
        <f t="shared" si="2"/>
        <v>0</v>
      </c>
      <c r="AD124">
        <f t="shared" si="3"/>
        <v>45839</v>
      </c>
    </row>
    <row r="125" spans="1:30" x14ac:dyDescent="0.2">
      <c r="A125" s="97" t="s">
        <v>339</v>
      </c>
      <c r="B125" s="98" t="s">
        <v>253</v>
      </c>
      <c r="C125" s="98" t="s">
        <v>100</v>
      </c>
      <c r="D125" s="98" t="s">
        <v>92</v>
      </c>
      <c r="E125" s="99">
        <v>45870</v>
      </c>
      <c r="F125" s="111"/>
      <c r="I125" s="96">
        <f t="shared" si="2"/>
        <v>0</v>
      </c>
      <c r="AD125">
        <f t="shared" si="3"/>
        <v>45870</v>
      </c>
    </row>
    <row r="126" spans="1:30" x14ac:dyDescent="0.2">
      <c r="A126" s="97" t="s">
        <v>340</v>
      </c>
      <c r="B126" s="98" t="s">
        <v>253</v>
      </c>
      <c r="C126" s="98" t="s">
        <v>100</v>
      </c>
      <c r="D126" s="98" t="s">
        <v>92</v>
      </c>
      <c r="E126" s="99">
        <v>45901</v>
      </c>
      <c r="F126" s="111"/>
      <c r="I126" s="96">
        <f t="shared" si="2"/>
        <v>0</v>
      </c>
      <c r="AD126">
        <f t="shared" si="3"/>
        <v>45901</v>
      </c>
    </row>
    <row r="127" spans="1:30" x14ac:dyDescent="0.2">
      <c r="A127" s="97" t="s">
        <v>341</v>
      </c>
      <c r="B127" s="98" t="s">
        <v>254</v>
      </c>
      <c r="C127" s="98" t="s">
        <v>102</v>
      </c>
      <c r="D127" s="98" t="s">
        <v>92</v>
      </c>
      <c r="E127" s="99">
        <v>45566</v>
      </c>
      <c r="F127" s="111"/>
      <c r="I127" s="96">
        <f t="shared" si="2"/>
        <v>0</v>
      </c>
      <c r="AD127">
        <f t="shared" si="3"/>
        <v>45566</v>
      </c>
    </row>
    <row r="128" spans="1:30" x14ac:dyDescent="0.2">
      <c r="A128" s="97" t="s">
        <v>342</v>
      </c>
      <c r="B128" s="98" t="s">
        <v>254</v>
      </c>
      <c r="C128" s="98" t="s">
        <v>102</v>
      </c>
      <c r="D128" s="98" t="s">
        <v>92</v>
      </c>
      <c r="E128" s="99">
        <v>45597</v>
      </c>
      <c r="F128" s="111"/>
      <c r="I128" s="96">
        <f t="shared" si="2"/>
        <v>0</v>
      </c>
      <c r="AD128">
        <f t="shared" si="3"/>
        <v>45597</v>
      </c>
    </row>
    <row r="129" spans="1:30" x14ac:dyDescent="0.2">
      <c r="A129" s="97" t="s">
        <v>343</v>
      </c>
      <c r="B129" s="98" t="s">
        <v>254</v>
      </c>
      <c r="C129" s="98" t="s">
        <v>102</v>
      </c>
      <c r="D129" s="98" t="s">
        <v>92</v>
      </c>
      <c r="E129" s="99">
        <v>45627</v>
      </c>
      <c r="F129" s="111"/>
      <c r="I129" s="96">
        <f t="shared" si="2"/>
        <v>0</v>
      </c>
      <c r="AD129">
        <f t="shared" si="3"/>
        <v>45627</v>
      </c>
    </row>
    <row r="130" spans="1:30" x14ac:dyDescent="0.2">
      <c r="A130" s="97" t="s">
        <v>344</v>
      </c>
      <c r="B130" s="98" t="s">
        <v>254</v>
      </c>
      <c r="C130" s="98" t="s">
        <v>102</v>
      </c>
      <c r="D130" s="98" t="s">
        <v>92</v>
      </c>
      <c r="E130" s="99">
        <v>45658</v>
      </c>
      <c r="F130" s="111"/>
      <c r="I130" s="96">
        <f t="shared" si="2"/>
        <v>0</v>
      </c>
      <c r="AD130">
        <f t="shared" si="3"/>
        <v>45658</v>
      </c>
    </row>
    <row r="131" spans="1:30" x14ac:dyDescent="0.2">
      <c r="A131" s="97" t="s">
        <v>345</v>
      </c>
      <c r="B131" s="98" t="s">
        <v>254</v>
      </c>
      <c r="C131" s="98" t="s">
        <v>102</v>
      </c>
      <c r="D131" s="98" t="s">
        <v>92</v>
      </c>
      <c r="E131" s="99">
        <v>45689</v>
      </c>
      <c r="F131" s="111"/>
      <c r="I131" s="96">
        <f t="shared" si="2"/>
        <v>0</v>
      </c>
      <c r="AD131">
        <f t="shared" si="3"/>
        <v>45689</v>
      </c>
    </row>
    <row r="132" spans="1:30" x14ac:dyDescent="0.2">
      <c r="A132" s="97" t="s">
        <v>346</v>
      </c>
      <c r="B132" s="98" t="s">
        <v>254</v>
      </c>
      <c r="C132" s="98" t="s">
        <v>102</v>
      </c>
      <c r="D132" s="98" t="s">
        <v>92</v>
      </c>
      <c r="E132" s="99">
        <v>45717</v>
      </c>
      <c r="F132" s="111"/>
      <c r="I132" s="96">
        <f t="shared" si="2"/>
        <v>0</v>
      </c>
      <c r="AD132">
        <f t="shared" si="3"/>
        <v>45717</v>
      </c>
    </row>
    <row r="133" spans="1:30" x14ac:dyDescent="0.2">
      <c r="A133" s="97" t="s">
        <v>347</v>
      </c>
      <c r="B133" s="98" t="s">
        <v>254</v>
      </c>
      <c r="C133" s="98" t="s">
        <v>102</v>
      </c>
      <c r="D133" s="98" t="s">
        <v>92</v>
      </c>
      <c r="E133" s="99">
        <v>45748</v>
      </c>
      <c r="F133" s="111"/>
      <c r="I133" s="96">
        <f t="shared" si="2"/>
        <v>0</v>
      </c>
      <c r="AD133">
        <f t="shared" si="3"/>
        <v>45748</v>
      </c>
    </row>
    <row r="134" spans="1:30" x14ac:dyDescent="0.2">
      <c r="A134" s="97" t="s">
        <v>348</v>
      </c>
      <c r="B134" s="98" t="s">
        <v>254</v>
      </c>
      <c r="C134" s="98" t="s">
        <v>102</v>
      </c>
      <c r="D134" s="98" t="s">
        <v>92</v>
      </c>
      <c r="E134" s="99">
        <v>45778</v>
      </c>
      <c r="F134" s="111"/>
      <c r="I134" s="96">
        <f t="shared" si="2"/>
        <v>0</v>
      </c>
      <c r="AD134">
        <f t="shared" si="3"/>
        <v>45778</v>
      </c>
    </row>
    <row r="135" spans="1:30" x14ac:dyDescent="0.2">
      <c r="A135" s="97" t="s">
        <v>349</v>
      </c>
      <c r="B135" s="98" t="s">
        <v>254</v>
      </c>
      <c r="C135" s="98" t="s">
        <v>102</v>
      </c>
      <c r="D135" s="98" t="s">
        <v>92</v>
      </c>
      <c r="E135" s="99">
        <v>45809</v>
      </c>
      <c r="F135" s="111"/>
      <c r="I135" s="96">
        <f t="shared" si="2"/>
        <v>0</v>
      </c>
      <c r="AD135">
        <f t="shared" si="3"/>
        <v>45809</v>
      </c>
    </row>
    <row r="136" spans="1:30" x14ac:dyDescent="0.2">
      <c r="A136" s="97" t="s">
        <v>350</v>
      </c>
      <c r="B136" s="98" t="s">
        <v>254</v>
      </c>
      <c r="C136" s="98" t="s">
        <v>102</v>
      </c>
      <c r="D136" s="98" t="s">
        <v>92</v>
      </c>
      <c r="E136" s="99">
        <v>45839</v>
      </c>
      <c r="F136" s="111"/>
      <c r="I136" s="96">
        <f t="shared" ref="I136:I199" si="4">COUNTIFS(F136,"&lt;&gt;0",F136,"&lt;&gt;")</f>
        <v>0</v>
      </c>
      <c r="AD136">
        <f t="shared" ref="AD136:AD199" si="5">VALUE(E136)</f>
        <v>45839</v>
      </c>
    </row>
    <row r="137" spans="1:30" x14ac:dyDescent="0.2">
      <c r="A137" s="97" t="s">
        <v>351</v>
      </c>
      <c r="B137" s="98" t="s">
        <v>254</v>
      </c>
      <c r="C137" s="98" t="s">
        <v>102</v>
      </c>
      <c r="D137" s="98" t="s">
        <v>92</v>
      </c>
      <c r="E137" s="99">
        <v>45870</v>
      </c>
      <c r="F137" s="111"/>
      <c r="I137" s="96">
        <f t="shared" si="4"/>
        <v>0</v>
      </c>
      <c r="AD137">
        <f t="shared" si="5"/>
        <v>45870</v>
      </c>
    </row>
    <row r="138" spans="1:30" x14ac:dyDescent="0.2">
      <c r="A138" s="97" t="s">
        <v>352</v>
      </c>
      <c r="B138" s="98" t="s">
        <v>254</v>
      </c>
      <c r="C138" s="98" t="s">
        <v>102</v>
      </c>
      <c r="D138" s="98" t="s">
        <v>92</v>
      </c>
      <c r="E138" s="99">
        <v>45901</v>
      </c>
      <c r="F138" s="111"/>
      <c r="I138" s="96">
        <f t="shared" si="4"/>
        <v>0</v>
      </c>
      <c r="AD138">
        <f t="shared" si="5"/>
        <v>45901</v>
      </c>
    </row>
    <row r="139" spans="1:30" x14ac:dyDescent="0.2">
      <c r="A139" s="97" t="s">
        <v>353</v>
      </c>
      <c r="B139" s="98" t="s">
        <v>255</v>
      </c>
      <c r="C139" s="98" t="s">
        <v>104</v>
      </c>
      <c r="D139" s="98" t="s">
        <v>92</v>
      </c>
      <c r="E139" s="99">
        <v>45566</v>
      </c>
      <c r="F139" s="111"/>
      <c r="I139" s="96">
        <f t="shared" si="4"/>
        <v>0</v>
      </c>
      <c r="AD139">
        <f t="shared" si="5"/>
        <v>45566</v>
      </c>
    </row>
    <row r="140" spans="1:30" x14ac:dyDescent="0.2">
      <c r="A140" s="97" t="s">
        <v>354</v>
      </c>
      <c r="B140" s="98" t="s">
        <v>255</v>
      </c>
      <c r="C140" s="98" t="s">
        <v>104</v>
      </c>
      <c r="D140" s="98" t="s">
        <v>92</v>
      </c>
      <c r="E140" s="99">
        <v>45597</v>
      </c>
      <c r="F140" s="111"/>
      <c r="I140" s="96">
        <f t="shared" si="4"/>
        <v>0</v>
      </c>
      <c r="AD140">
        <f t="shared" si="5"/>
        <v>45597</v>
      </c>
    </row>
    <row r="141" spans="1:30" x14ac:dyDescent="0.2">
      <c r="A141" s="97" t="s">
        <v>355</v>
      </c>
      <c r="B141" s="98" t="s">
        <v>255</v>
      </c>
      <c r="C141" s="98" t="s">
        <v>104</v>
      </c>
      <c r="D141" s="98" t="s">
        <v>92</v>
      </c>
      <c r="E141" s="99">
        <v>45627</v>
      </c>
      <c r="F141" s="111"/>
      <c r="I141" s="96">
        <f t="shared" si="4"/>
        <v>0</v>
      </c>
      <c r="AD141">
        <f t="shared" si="5"/>
        <v>45627</v>
      </c>
    </row>
    <row r="142" spans="1:30" x14ac:dyDescent="0.2">
      <c r="A142" s="97" t="s">
        <v>356</v>
      </c>
      <c r="B142" s="98" t="s">
        <v>255</v>
      </c>
      <c r="C142" s="98" t="s">
        <v>104</v>
      </c>
      <c r="D142" s="98" t="s">
        <v>92</v>
      </c>
      <c r="E142" s="99">
        <v>45658</v>
      </c>
      <c r="F142" s="111"/>
      <c r="I142" s="96">
        <f t="shared" si="4"/>
        <v>0</v>
      </c>
      <c r="AD142">
        <f t="shared" si="5"/>
        <v>45658</v>
      </c>
    </row>
    <row r="143" spans="1:30" x14ac:dyDescent="0.2">
      <c r="A143" s="97" t="s">
        <v>357</v>
      </c>
      <c r="B143" s="98" t="s">
        <v>255</v>
      </c>
      <c r="C143" s="98" t="s">
        <v>104</v>
      </c>
      <c r="D143" s="98" t="s">
        <v>92</v>
      </c>
      <c r="E143" s="99">
        <v>45689</v>
      </c>
      <c r="F143" s="111"/>
      <c r="I143" s="96">
        <f t="shared" si="4"/>
        <v>0</v>
      </c>
      <c r="AD143">
        <f t="shared" si="5"/>
        <v>45689</v>
      </c>
    </row>
    <row r="144" spans="1:30" x14ac:dyDescent="0.2">
      <c r="A144" s="97" t="s">
        <v>358</v>
      </c>
      <c r="B144" s="98" t="s">
        <v>255</v>
      </c>
      <c r="C144" s="98" t="s">
        <v>104</v>
      </c>
      <c r="D144" s="98" t="s">
        <v>92</v>
      </c>
      <c r="E144" s="99">
        <v>45717</v>
      </c>
      <c r="F144" s="111"/>
      <c r="I144" s="96">
        <f t="shared" si="4"/>
        <v>0</v>
      </c>
      <c r="AD144">
        <f t="shared" si="5"/>
        <v>45717</v>
      </c>
    </row>
    <row r="145" spans="1:30" x14ac:dyDescent="0.2">
      <c r="A145" s="97" t="s">
        <v>359</v>
      </c>
      <c r="B145" s="98" t="s">
        <v>255</v>
      </c>
      <c r="C145" s="98" t="s">
        <v>104</v>
      </c>
      <c r="D145" s="98" t="s">
        <v>92</v>
      </c>
      <c r="E145" s="99">
        <v>45748</v>
      </c>
      <c r="F145" s="111"/>
      <c r="I145" s="96">
        <f t="shared" si="4"/>
        <v>0</v>
      </c>
      <c r="AD145">
        <f t="shared" si="5"/>
        <v>45748</v>
      </c>
    </row>
    <row r="146" spans="1:30" x14ac:dyDescent="0.2">
      <c r="A146" s="97" t="s">
        <v>360</v>
      </c>
      <c r="B146" s="98" t="s">
        <v>255</v>
      </c>
      <c r="C146" s="98" t="s">
        <v>104</v>
      </c>
      <c r="D146" s="98" t="s">
        <v>92</v>
      </c>
      <c r="E146" s="99">
        <v>45778</v>
      </c>
      <c r="F146" s="111"/>
      <c r="I146" s="96">
        <f t="shared" si="4"/>
        <v>0</v>
      </c>
      <c r="AD146">
        <f t="shared" si="5"/>
        <v>45778</v>
      </c>
    </row>
    <row r="147" spans="1:30" x14ac:dyDescent="0.2">
      <c r="A147" s="97" t="s">
        <v>361</v>
      </c>
      <c r="B147" s="98" t="s">
        <v>255</v>
      </c>
      <c r="C147" s="98" t="s">
        <v>104</v>
      </c>
      <c r="D147" s="98" t="s">
        <v>92</v>
      </c>
      <c r="E147" s="99">
        <v>45809</v>
      </c>
      <c r="F147" s="111"/>
      <c r="I147" s="96">
        <f t="shared" si="4"/>
        <v>0</v>
      </c>
      <c r="AD147">
        <f t="shared" si="5"/>
        <v>45809</v>
      </c>
    </row>
    <row r="148" spans="1:30" x14ac:dyDescent="0.2">
      <c r="A148" s="97" t="s">
        <v>362</v>
      </c>
      <c r="B148" s="98" t="s">
        <v>255</v>
      </c>
      <c r="C148" s="98" t="s">
        <v>104</v>
      </c>
      <c r="D148" s="98" t="s">
        <v>92</v>
      </c>
      <c r="E148" s="99">
        <v>45839</v>
      </c>
      <c r="F148" s="111"/>
      <c r="I148" s="96">
        <f t="shared" si="4"/>
        <v>0</v>
      </c>
      <c r="AD148">
        <f t="shared" si="5"/>
        <v>45839</v>
      </c>
    </row>
    <row r="149" spans="1:30" x14ac:dyDescent="0.2">
      <c r="A149" s="97" t="s">
        <v>363</v>
      </c>
      <c r="B149" s="98" t="s">
        <v>255</v>
      </c>
      <c r="C149" s="98" t="s">
        <v>104</v>
      </c>
      <c r="D149" s="98" t="s">
        <v>92</v>
      </c>
      <c r="E149" s="99">
        <v>45870</v>
      </c>
      <c r="F149" s="111"/>
      <c r="I149" s="96">
        <f t="shared" si="4"/>
        <v>0</v>
      </c>
      <c r="AD149">
        <f t="shared" si="5"/>
        <v>45870</v>
      </c>
    </row>
    <row r="150" spans="1:30" x14ac:dyDescent="0.2">
      <c r="A150" s="97" t="s">
        <v>364</v>
      </c>
      <c r="B150" s="98" t="s">
        <v>255</v>
      </c>
      <c r="C150" s="98" t="s">
        <v>104</v>
      </c>
      <c r="D150" s="98" t="s">
        <v>92</v>
      </c>
      <c r="E150" s="99">
        <v>45901</v>
      </c>
      <c r="F150" s="111"/>
      <c r="I150" s="96">
        <f t="shared" si="4"/>
        <v>0</v>
      </c>
      <c r="AD150">
        <f t="shared" si="5"/>
        <v>45901</v>
      </c>
    </row>
    <row r="151" spans="1:30" x14ac:dyDescent="0.2">
      <c r="A151" s="97" t="s">
        <v>365</v>
      </c>
      <c r="B151" s="98" t="s">
        <v>257</v>
      </c>
      <c r="C151" s="98" t="s">
        <v>106</v>
      </c>
      <c r="D151" s="98" t="s">
        <v>92</v>
      </c>
      <c r="E151" s="99">
        <v>45566</v>
      </c>
      <c r="F151" s="111"/>
      <c r="I151" s="96">
        <f t="shared" si="4"/>
        <v>0</v>
      </c>
      <c r="AD151">
        <f t="shared" si="5"/>
        <v>45566</v>
      </c>
    </row>
    <row r="152" spans="1:30" x14ac:dyDescent="0.2">
      <c r="A152" s="97" t="s">
        <v>366</v>
      </c>
      <c r="B152" s="98" t="s">
        <v>257</v>
      </c>
      <c r="C152" s="98" t="s">
        <v>106</v>
      </c>
      <c r="D152" s="98" t="s">
        <v>92</v>
      </c>
      <c r="E152" s="99">
        <v>45597</v>
      </c>
      <c r="F152" s="111"/>
      <c r="I152" s="96">
        <f t="shared" si="4"/>
        <v>0</v>
      </c>
      <c r="AD152">
        <f t="shared" si="5"/>
        <v>45597</v>
      </c>
    </row>
    <row r="153" spans="1:30" x14ac:dyDescent="0.2">
      <c r="A153" s="97" t="s">
        <v>367</v>
      </c>
      <c r="B153" s="98" t="s">
        <v>257</v>
      </c>
      <c r="C153" s="98" t="s">
        <v>106</v>
      </c>
      <c r="D153" s="98" t="s">
        <v>92</v>
      </c>
      <c r="E153" s="99">
        <v>45627</v>
      </c>
      <c r="F153" s="111"/>
      <c r="I153" s="96">
        <f t="shared" si="4"/>
        <v>0</v>
      </c>
      <c r="AD153">
        <f t="shared" si="5"/>
        <v>45627</v>
      </c>
    </row>
    <row r="154" spans="1:30" x14ac:dyDescent="0.2">
      <c r="A154" s="97" t="s">
        <v>368</v>
      </c>
      <c r="B154" s="98" t="s">
        <v>257</v>
      </c>
      <c r="C154" s="98" t="s">
        <v>106</v>
      </c>
      <c r="D154" s="98" t="s">
        <v>92</v>
      </c>
      <c r="E154" s="99">
        <v>45658</v>
      </c>
      <c r="F154" s="111"/>
      <c r="I154" s="96">
        <f t="shared" si="4"/>
        <v>0</v>
      </c>
      <c r="AD154">
        <f t="shared" si="5"/>
        <v>45658</v>
      </c>
    </row>
    <row r="155" spans="1:30" x14ac:dyDescent="0.2">
      <c r="A155" s="97" t="s">
        <v>369</v>
      </c>
      <c r="B155" s="98" t="s">
        <v>257</v>
      </c>
      <c r="C155" s="98" t="s">
        <v>106</v>
      </c>
      <c r="D155" s="98" t="s">
        <v>92</v>
      </c>
      <c r="E155" s="99">
        <v>45689</v>
      </c>
      <c r="F155" s="111"/>
      <c r="I155" s="96">
        <f t="shared" si="4"/>
        <v>0</v>
      </c>
      <c r="AD155">
        <f t="shared" si="5"/>
        <v>45689</v>
      </c>
    </row>
    <row r="156" spans="1:30" x14ac:dyDescent="0.2">
      <c r="A156" s="97" t="s">
        <v>370</v>
      </c>
      <c r="B156" s="98" t="s">
        <v>257</v>
      </c>
      <c r="C156" s="98" t="s">
        <v>106</v>
      </c>
      <c r="D156" s="98" t="s">
        <v>92</v>
      </c>
      <c r="E156" s="99">
        <v>45717</v>
      </c>
      <c r="F156" s="111"/>
      <c r="I156" s="96">
        <f t="shared" si="4"/>
        <v>0</v>
      </c>
      <c r="AD156">
        <f t="shared" si="5"/>
        <v>45717</v>
      </c>
    </row>
    <row r="157" spans="1:30" x14ac:dyDescent="0.2">
      <c r="A157" s="97" t="s">
        <v>371</v>
      </c>
      <c r="B157" s="98" t="s">
        <v>257</v>
      </c>
      <c r="C157" s="98" t="s">
        <v>106</v>
      </c>
      <c r="D157" s="98" t="s">
        <v>92</v>
      </c>
      <c r="E157" s="99">
        <v>45748</v>
      </c>
      <c r="F157" s="111"/>
      <c r="I157" s="96">
        <f t="shared" si="4"/>
        <v>0</v>
      </c>
      <c r="AD157">
        <f t="shared" si="5"/>
        <v>45748</v>
      </c>
    </row>
    <row r="158" spans="1:30" x14ac:dyDescent="0.2">
      <c r="A158" s="97" t="s">
        <v>372</v>
      </c>
      <c r="B158" s="98" t="s">
        <v>257</v>
      </c>
      <c r="C158" s="98" t="s">
        <v>106</v>
      </c>
      <c r="D158" s="98" t="s">
        <v>92</v>
      </c>
      <c r="E158" s="99">
        <v>45778</v>
      </c>
      <c r="F158" s="111"/>
      <c r="I158" s="96">
        <f t="shared" si="4"/>
        <v>0</v>
      </c>
      <c r="AD158">
        <f t="shared" si="5"/>
        <v>45778</v>
      </c>
    </row>
    <row r="159" spans="1:30" x14ac:dyDescent="0.2">
      <c r="A159" s="97" t="s">
        <v>373</v>
      </c>
      <c r="B159" s="98" t="s">
        <v>257</v>
      </c>
      <c r="C159" s="98" t="s">
        <v>106</v>
      </c>
      <c r="D159" s="98" t="s">
        <v>92</v>
      </c>
      <c r="E159" s="99">
        <v>45809</v>
      </c>
      <c r="F159" s="111"/>
      <c r="I159" s="96">
        <f t="shared" si="4"/>
        <v>0</v>
      </c>
      <c r="AD159">
        <f t="shared" si="5"/>
        <v>45809</v>
      </c>
    </row>
    <row r="160" spans="1:30" x14ac:dyDescent="0.2">
      <c r="A160" s="97" t="s">
        <v>374</v>
      </c>
      <c r="B160" s="98" t="s">
        <v>257</v>
      </c>
      <c r="C160" s="98" t="s">
        <v>106</v>
      </c>
      <c r="D160" s="98" t="s">
        <v>92</v>
      </c>
      <c r="E160" s="99">
        <v>45839</v>
      </c>
      <c r="F160" s="111"/>
      <c r="I160" s="96">
        <f t="shared" si="4"/>
        <v>0</v>
      </c>
      <c r="AD160">
        <f t="shared" si="5"/>
        <v>45839</v>
      </c>
    </row>
    <row r="161" spans="1:30" x14ac:dyDescent="0.2">
      <c r="A161" s="97" t="s">
        <v>375</v>
      </c>
      <c r="B161" s="98" t="s">
        <v>257</v>
      </c>
      <c r="C161" s="98" t="s">
        <v>106</v>
      </c>
      <c r="D161" s="98" t="s">
        <v>92</v>
      </c>
      <c r="E161" s="99">
        <v>45870</v>
      </c>
      <c r="F161" s="111"/>
      <c r="I161" s="96">
        <f t="shared" si="4"/>
        <v>0</v>
      </c>
      <c r="AD161">
        <f t="shared" si="5"/>
        <v>45870</v>
      </c>
    </row>
    <row r="162" spans="1:30" x14ac:dyDescent="0.2">
      <c r="A162" s="97" t="s">
        <v>376</v>
      </c>
      <c r="B162" s="98" t="s">
        <v>257</v>
      </c>
      <c r="C162" s="98" t="s">
        <v>106</v>
      </c>
      <c r="D162" s="98" t="s">
        <v>92</v>
      </c>
      <c r="E162" s="99">
        <v>45901</v>
      </c>
      <c r="F162" s="111"/>
      <c r="I162" s="96">
        <f t="shared" si="4"/>
        <v>0</v>
      </c>
      <c r="AD162">
        <f t="shared" si="5"/>
        <v>45901</v>
      </c>
    </row>
    <row r="163" spans="1:30" x14ac:dyDescent="0.2">
      <c r="A163" s="97" t="s">
        <v>377</v>
      </c>
      <c r="B163" s="98" t="s">
        <v>258</v>
      </c>
      <c r="C163" s="98" t="s">
        <v>111</v>
      </c>
      <c r="D163" s="98" t="s">
        <v>92</v>
      </c>
      <c r="E163" s="99">
        <v>45566</v>
      </c>
      <c r="F163" s="111"/>
      <c r="I163" s="96">
        <f t="shared" si="4"/>
        <v>0</v>
      </c>
      <c r="AD163">
        <f t="shared" si="5"/>
        <v>45566</v>
      </c>
    </row>
    <row r="164" spans="1:30" x14ac:dyDescent="0.2">
      <c r="A164" s="97" t="s">
        <v>378</v>
      </c>
      <c r="B164" s="98" t="s">
        <v>258</v>
      </c>
      <c r="C164" s="98" t="s">
        <v>111</v>
      </c>
      <c r="D164" s="98" t="s">
        <v>92</v>
      </c>
      <c r="E164" s="99">
        <v>45597</v>
      </c>
      <c r="F164" s="111"/>
      <c r="I164" s="96">
        <f t="shared" si="4"/>
        <v>0</v>
      </c>
      <c r="AD164">
        <f t="shared" si="5"/>
        <v>45597</v>
      </c>
    </row>
    <row r="165" spans="1:30" x14ac:dyDescent="0.2">
      <c r="A165" s="97" t="s">
        <v>379</v>
      </c>
      <c r="B165" s="98" t="s">
        <v>258</v>
      </c>
      <c r="C165" s="98" t="s">
        <v>111</v>
      </c>
      <c r="D165" s="98" t="s">
        <v>92</v>
      </c>
      <c r="E165" s="99">
        <v>45627</v>
      </c>
      <c r="F165" s="111"/>
      <c r="I165" s="96">
        <f t="shared" si="4"/>
        <v>0</v>
      </c>
      <c r="AD165">
        <f t="shared" si="5"/>
        <v>45627</v>
      </c>
    </row>
    <row r="166" spans="1:30" x14ac:dyDescent="0.2">
      <c r="A166" s="97" t="s">
        <v>380</v>
      </c>
      <c r="B166" s="98" t="s">
        <v>258</v>
      </c>
      <c r="C166" s="98" t="s">
        <v>111</v>
      </c>
      <c r="D166" s="98" t="s">
        <v>92</v>
      </c>
      <c r="E166" s="99">
        <v>45658</v>
      </c>
      <c r="F166" s="111"/>
      <c r="I166" s="96">
        <f t="shared" si="4"/>
        <v>0</v>
      </c>
      <c r="AD166">
        <f t="shared" si="5"/>
        <v>45658</v>
      </c>
    </row>
    <row r="167" spans="1:30" x14ac:dyDescent="0.2">
      <c r="A167" s="97" t="s">
        <v>381</v>
      </c>
      <c r="B167" s="98" t="s">
        <v>258</v>
      </c>
      <c r="C167" s="98" t="s">
        <v>111</v>
      </c>
      <c r="D167" s="98" t="s">
        <v>92</v>
      </c>
      <c r="E167" s="99">
        <v>45689</v>
      </c>
      <c r="F167" s="111"/>
      <c r="I167" s="96">
        <f t="shared" si="4"/>
        <v>0</v>
      </c>
      <c r="AD167">
        <f t="shared" si="5"/>
        <v>45689</v>
      </c>
    </row>
    <row r="168" spans="1:30" x14ac:dyDescent="0.2">
      <c r="A168" s="97" t="s">
        <v>382</v>
      </c>
      <c r="B168" s="98" t="s">
        <v>258</v>
      </c>
      <c r="C168" s="98" t="s">
        <v>111</v>
      </c>
      <c r="D168" s="98" t="s">
        <v>92</v>
      </c>
      <c r="E168" s="99">
        <v>45717</v>
      </c>
      <c r="F168" s="111"/>
      <c r="I168" s="96">
        <f t="shared" si="4"/>
        <v>0</v>
      </c>
      <c r="AD168">
        <f t="shared" si="5"/>
        <v>45717</v>
      </c>
    </row>
    <row r="169" spans="1:30" x14ac:dyDescent="0.2">
      <c r="A169" s="97" t="s">
        <v>383</v>
      </c>
      <c r="B169" s="98" t="s">
        <v>258</v>
      </c>
      <c r="C169" s="98" t="s">
        <v>111</v>
      </c>
      <c r="D169" s="98" t="s">
        <v>92</v>
      </c>
      <c r="E169" s="99">
        <v>45748</v>
      </c>
      <c r="F169" s="111"/>
      <c r="I169" s="96">
        <f t="shared" si="4"/>
        <v>0</v>
      </c>
      <c r="AD169">
        <f t="shared" si="5"/>
        <v>45748</v>
      </c>
    </row>
    <row r="170" spans="1:30" x14ac:dyDescent="0.2">
      <c r="A170" s="97" t="s">
        <v>384</v>
      </c>
      <c r="B170" s="98" t="s">
        <v>258</v>
      </c>
      <c r="C170" s="98" t="s">
        <v>111</v>
      </c>
      <c r="D170" s="98" t="s">
        <v>92</v>
      </c>
      <c r="E170" s="99">
        <v>45778</v>
      </c>
      <c r="F170" s="111"/>
      <c r="I170" s="96">
        <f t="shared" si="4"/>
        <v>0</v>
      </c>
      <c r="AD170">
        <f t="shared" si="5"/>
        <v>45778</v>
      </c>
    </row>
    <row r="171" spans="1:30" x14ac:dyDescent="0.2">
      <c r="A171" s="97" t="s">
        <v>385</v>
      </c>
      <c r="B171" s="98" t="s">
        <v>258</v>
      </c>
      <c r="C171" s="98" t="s">
        <v>111</v>
      </c>
      <c r="D171" s="98" t="s">
        <v>92</v>
      </c>
      <c r="E171" s="99">
        <v>45809</v>
      </c>
      <c r="F171" s="111"/>
      <c r="I171" s="96">
        <f t="shared" si="4"/>
        <v>0</v>
      </c>
      <c r="AD171">
        <f t="shared" si="5"/>
        <v>45809</v>
      </c>
    </row>
    <row r="172" spans="1:30" x14ac:dyDescent="0.2">
      <c r="A172" s="97" t="s">
        <v>386</v>
      </c>
      <c r="B172" s="98" t="s">
        <v>258</v>
      </c>
      <c r="C172" s="98" t="s">
        <v>111</v>
      </c>
      <c r="D172" s="98" t="s">
        <v>92</v>
      </c>
      <c r="E172" s="99">
        <v>45839</v>
      </c>
      <c r="F172" s="111"/>
      <c r="I172" s="96">
        <f t="shared" si="4"/>
        <v>0</v>
      </c>
      <c r="AD172">
        <f t="shared" si="5"/>
        <v>45839</v>
      </c>
    </row>
    <row r="173" spans="1:30" x14ac:dyDescent="0.2">
      <c r="A173" s="97" t="s">
        <v>387</v>
      </c>
      <c r="B173" s="98" t="s">
        <v>258</v>
      </c>
      <c r="C173" s="98" t="s">
        <v>111</v>
      </c>
      <c r="D173" s="98" t="s">
        <v>92</v>
      </c>
      <c r="E173" s="99">
        <v>45870</v>
      </c>
      <c r="F173" s="111"/>
      <c r="I173" s="96">
        <f t="shared" si="4"/>
        <v>0</v>
      </c>
      <c r="AD173">
        <f t="shared" si="5"/>
        <v>45870</v>
      </c>
    </row>
    <row r="174" spans="1:30" x14ac:dyDescent="0.2">
      <c r="A174" s="97" t="s">
        <v>388</v>
      </c>
      <c r="B174" s="98" t="s">
        <v>258</v>
      </c>
      <c r="C174" s="98" t="s">
        <v>111</v>
      </c>
      <c r="D174" s="98" t="s">
        <v>92</v>
      </c>
      <c r="E174" s="99">
        <v>45901</v>
      </c>
      <c r="F174" s="111"/>
      <c r="I174" s="96">
        <f t="shared" si="4"/>
        <v>0</v>
      </c>
      <c r="AD174">
        <f t="shared" si="5"/>
        <v>45901</v>
      </c>
    </row>
    <row r="175" spans="1:30" x14ac:dyDescent="0.2">
      <c r="A175" s="97" t="s">
        <v>389</v>
      </c>
      <c r="B175" s="98" t="s">
        <v>261</v>
      </c>
      <c r="C175" s="98" t="s">
        <v>115</v>
      </c>
      <c r="D175" s="98" t="s">
        <v>92</v>
      </c>
      <c r="E175" s="99">
        <v>45566</v>
      </c>
      <c r="F175" s="111"/>
      <c r="I175" s="96">
        <f t="shared" si="4"/>
        <v>0</v>
      </c>
      <c r="AD175">
        <f t="shared" si="5"/>
        <v>45566</v>
      </c>
    </row>
    <row r="176" spans="1:30" x14ac:dyDescent="0.2">
      <c r="A176" s="97" t="s">
        <v>390</v>
      </c>
      <c r="B176" s="98" t="s">
        <v>261</v>
      </c>
      <c r="C176" s="98" t="s">
        <v>115</v>
      </c>
      <c r="D176" s="98" t="s">
        <v>92</v>
      </c>
      <c r="E176" s="99">
        <v>45597</v>
      </c>
      <c r="F176" s="111"/>
      <c r="I176" s="96">
        <f t="shared" si="4"/>
        <v>0</v>
      </c>
      <c r="AD176">
        <f t="shared" si="5"/>
        <v>45597</v>
      </c>
    </row>
    <row r="177" spans="1:30" x14ac:dyDescent="0.2">
      <c r="A177" s="97" t="s">
        <v>391</v>
      </c>
      <c r="B177" s="98" t="s">
        <v>261</v>
      </c>
      <c r="C177" s="98" t="s">
        <v>115</v>
      </c>
      <c r="D177" s="98" t="s">
        <v>92</v>
      </c>
      <c r="E177" s="99">
        <v>45627</v>
      </c>
      <c r="F177" s="111"/>
      <c r="I177" s="96">
        <f t="shared" si="4"/>
        <v>0</v>
      </c>
      <c r="AD177">
        <f t="shared" si="5"/>
        <v>45627</v>
      </c>
    </row>
    <row r="178" spans="1:30" x14ac:dyDescent="0.2">
      <c r="A178" s="97" t="s">
        <v>392</v>
      </c>
      <c r="B178" s="98" t="s">
        <v>261</v>
      </c>
      <c r="C178" s="98" t="s">
        <v>115</v>
      </c>
      <c r="D178" s="98" t="s">
        <v>92</v>
      </c>
      <c r="E178" s="99">
        <v>45658</v>
      </c>
      <c r="F178" s="111"/>
      <c r="I178" s="96">
        <f t="shared" si="4"/>
        <v>0</v>
      </c>
      <c r="AD178">
        <f t="shared" si="5"/>
        <v>45658</v>
      </c>
    </row>
    <row r="179" spans="1:30" x14ac:dyDescent="0.2">
      <c r="A179" s="97" t="s">
        <v>393</v>
      </c>
      <c r="B179" s="98" t="s">
        <v>261</v>
      </c>
      <c r="C179" s="98" t="s">
        <v>115</v>
      </c>
      <c r="D179" s="98" t="s">
        <v>92</v>
      </c>
      <c r="E179" s="99">
        <v>45689</v>
      </c>
      <c r="F179" s="111"/>
      <c r="I179" s="96">
        <f t="shared" si="4"/>
        <v>0</v>
      </c>
      <c r="AD179">
        <f t="shared" si="5"/>
        <v>45689</v>
      </c>
    </row>
    <row r="180" spans="1:30" x14ac:dyDescent="0.2">
      <c r="A180" s="97" t="s">
        <v>394</v>
      </c>
      <c r="B180" s="98" t="s">
        <v>261</v>
      </c>
      <c r="C180" s="98" t="s">
        <v>115</v>
      </c>
      <c r="D180" s="98" t="s">
        <v>92</v>
      </c>
      <c r="E180" s="99">
        <v>45717</v>
      </c>
      <c r="F180" s="111"/>
      <c r="I180" s="96">
        <f t="shared" si="4"/>
        <v>0</v>
      </c>
      <c r="AD180">
        <f t="shared" si="5"/>
        <v>45717</v>
      </c>
    </row>
    <row r="181" spans="1:30" x14ac:dyDescent="0.2">
      <c r="A181" s="97" t="s">
        <v>395</v>
      </c>
      <c r="B181" s="98" t="s">
        <v>261</v>
      </c>
      <c r="C181" s="98" t="s">
        <v>115</v>
      </c>
      <c r="D181" s="98" t="s">
        <v>92</v>
      </c>
      <c r="E181" s="99">
        <v>45748</v>
      </c>
      <c r="F181" s="111"/>
      <c r="I181" s="96">
        <f t="shared" si="4"/>
        <v>0</v>
      </c>
      <c r="AD181">
        <f t="shared" si="5"/>
        <v>45748</v>
      </c>
    </row>
    <row r="182" spans="1:30" x14ac:dyDescent="0.2">
      <c r="A182" s="97" t="s">
        <v>396</v>
      </c>
      <c r="B182" s="98" t="s">
        <v>261</v>
      </c>
      <c r="C182" s="98" t="s">
        <v>115</v>
      </c>
      <c r="D182" s="98" t="s">
        <v>92</v>
      </c>
      <c r="E182" s="99">
        <v>45778</v>
      </c>
      <c r="F182" s="111"/>
      <c r="I182" s="96">
        <f t="shared" si="4"/>
        <v>0</v>
      </c>
      <c r="AD182">
        <f t="shared" si="5"/>
        <v>45778</v>
      </c>
    </row>
    <row r="183" spans="1:30" x14ac:dyDescent="0.2">
      <c r="A183" s="97" t="s">
        <v>397</v>
      </c>
      <c r="B183" s="98" t="s">
        <v>261</v>
      </c>
      <c r="C183" s="98" t="s">
        <v>115</v>
      </c>
      <c r="D183" s="98" t="s">
        <v>92</v>
      </c>
      <c r="E183" s="99">
        <v>45809</v>
      </c>
      <c r="F183" s="111"/>
      <c r="I183" s="96">
        <f t="shared" si="4"/>
        <v>0</v>
      </c>
      <c r="AD183">
        <f t="shared" si="5"/>
        <v>45809</v>
      </c>
    </row>
    <row r="184" spans="1:30" x14ac:dyDescent="0.2">
      <c r="A184" s="97" t="s">
        <v>398</v>
      </c>
      <c r="B184" s="98" t="s">
        <v>261</v>
      </c>
      <c r="C184" s="98" t="s">
        <v>115</v>
      </c>
      <c r="D184" s="98" t="s">
        <v>92</v>
      </c>
      <c r="E184" s="99">
        <v>45839</v>
      </c>
      <c r="F184" s="111"/>
      <c r="I184" s="96">
        <f t="shared" si="4"/>
        <v>0</v>
      </c>
      <c r="AD184">
        <f t="shared" si="5"/>
        <v>45839</v>
      </c>
    </row>
    <row r="185" spans="1:30" x14ac:dyDescent="0.2">
      <c r="A185" s="97" t="s">
        <v>399</v>
      </c>
      <c r="B185" s="98" t="s">
        <v>261</v>
      </c>
      <c r="C185" s="98" t="s">
        <v>115</v>
      </c>
      <c r="D185" s="98" t="s">
        <v>92</v>
      </c>
      <c r="E185" s="99">
        <v>45870</v>
      </c>
      <c r="F185" s="111"/>
      <c r="I185" s="96">
        <f t="shared" si="4"/>
        <v>0</v>
      </c>
      <c r="AD185">
        <f t="shared" si="5"/>
        <v>45870</v>
      </c>
    </row>
    <row r="186" spans="1:30" x14ac:dyDescent="0.2">
      <c r="A186" s="97" t="s">
        <v>400</v>
      </c>
      <c r="B186" s="98" t="s">
        <v>261</v>
      </c>
      <c r="C186" s="98" t="s">
        <v>115</v>
      </c>
      <c r="D186" s="98" t="s">
        <v>92</v>
      </c>
      <c r="E186" s="99">
        <v>45901</v>
      </c>
      <c r="F186" s="111"/>
      <c r="I186" s="96">
        <f t="shared" si="4"/>
        <v>0</v>
      </c>
      <c r="AD186">
        <f t="shared" si="5"/>
        <v>45901</v>
      </c>
    </row>
    <row r="187" spans="1:30" x14ac:dyDescent="0.2">
      <c r="A187" s="97" t="s">
        <v>401</v>
      </c>
      <c r="B187" s="98" t="s">
        <v>262</v>
      </c>
      <c r="C187" s="98" t="s">
        <v>118</v>
      </c>
      <c r="D187" s="98" t="s">
        <v>92</v>
      </c>
      <c r="E187" s="99">
        <v>45566</v>
      </c>
      <c r="F187" s="111"/>
      <c r="I187" s="96">
        <f t="shared" si="4"/>
        <v>0</v>
      </c>
      <c r="AD187">
        <f t="shared" si="5"/>
        <v>45566</v>
      </c>
    </row>
    <row r="188" spans="1:30" x14ac:dyDescent="0.2">
      <c r="A188" s="97" t="s">
        <v>402</v>
      </c>
      <c r="B188" s="98" t="s">
        <v>262</v>
      </c>
      <c r="C188" s="98" t="s">
        <v>118</v>
      </c>
      <c r="D188" s="98" t="s">
        <v>92</v>
      </c>
      <c r="E188" s="99">
        <v>45597</v>
      </c>
      <c r="F188" s="111"/>
      <c r="I188" s="96">
        <f t="shared" si="4"/>
        <v>0</v>
      </c>
      <c r="AD188">
        <f t="shared" si="5"/>
        <v>45597</v>
      </c>
    </row>
    <row r="189" spans="1:30" x14ac:dyDescent="0.2">
      <c r="A189" s="97" t="s">
        <v>403</v>
      </c>
      <c r="B189" s="98" t="s">
        <v>262</v>
      </c>
      <c r="C189" s="98" t="s">
        <v>118</v>
      </c>
      <c r="D189" s="98" t="s">
        <v>92</v>
      </c>
      <c r="E189" s="99">
        <v>45627</v>
      </c>
      <c r="F189" s="111"/>
      <c r="I189" s="96">
        <f t="shared" si="4"/>
        <v>0</v>
      </c>
      <c r="AD189">
        <f t="shared" si="5"/>
        <v>45627</v>
      </c>
    </row>
    <row r="190" spans="1:30" x14ac:dyDescent="0.2">
      <c r="A190" s="97" t="s">
        <v>404</v>
      </c>
      <c r="B190" s="98" t="s">
        <v>262</v>
      </c>
      <c r="C190" s="98" t="s">
        <v>118</v>
      </c>
      <c r="D190" s="98" t="s">
        <v>92</v>
      </c>
      <c r="E190" s="99">
        <v>45658</v>
      </c>
      <c r="F190" s="111"/>
      <c r="I190" s="96">
        <f t="shared" si="4"/>
        <v>0</v>
      </c>
      <c r="AD190">
        <f t="shared" si="5"/>
        <v>45658</v>
      </c>
    </row>
    <row r="191" spans="1:30" x14ac:dyDescent="0.2">
      <c r="A191" s="97" t="s">
        <v>405</v>
      </c>
      <c r="B191" s="98" t="s">
        <v>262</v>
      </c>
      <c r="C191" s="98" t="s">
        <v>118</v>
      </c>
      <c r="D191" s="98" t="s">
        <v>92</v>
      </c>
      <c r="E191" s="99">
        <v>45689</v>
      </c>
      <c r="F191" s="111"/>
      <c r="I191" s="96">
        <f t="shared" si="4"/>
        <v>0</v>
      </c>
      <c r="AD191">
        <f t="shared" si="5"/>
        <v>45689</v>
      </c>
    </row>
    <row r="192" spans="1:30" x14ac:dyDescent="0.2">
      <c r="A192" s="97" t="s">
        <v>406</v>
      </c>
      <c r="B192" s="98" t="s">
        <v>262</v>
      </c>
      <c r="C192" s="98" t="s">
        <v>118</v>
      </c>
      <c r="D192" s="98" t="s">
        <v>92</v>
      </c>
      <c r="E192" s="99">
        <v>45717</v>
      </c>
      <c r="F192" s="111"/>
      <c r="I192" s="96">
        <f t="shared" si="4"/>
        <v>0</v>
      </c>
      <c r="AD192">
        <f t="shared" si="5"/>
        <v>45717</v>
      </c>
    </row>
    <row r="193" spans="1:30" x14ac:dyDescent="0.2">
      <c r="A193" s="97" t="s">
        <v>407</v>
      </c>
      <c r="B193" s="98" t="s">
        <v>262</v>
      </c>
      <c r="C193" s="98" t="s">
        <v>118</v>
      </c>
      <c r="D193" s="98" t="s">
        <v>92</v>
      </c>
      <c r="E193" s="99">
        <v>45748</v>
      </c>
      <c r="F193" s="111"/>
      <c r="I193" s="96">
        <f t="shared" si="4"/>
        <v>0</v>
      </c>
      <c r="AD193">
        <f t="shared" si="5"/>
        <v>45748</v>
      </c>
    </row>
    <row r="194" spans="1:30" x14ac:dyDescent="0.2">
      <c r="A194" s="97" t="s">
        <v>408</v>
      </c>
      <c r="B194" s="98" t="s">
        <v>262</v>
      </c>
      <c r="C194" s="98" t="s">
        <v>118</v>
      </c>
      <c r="D194" s="98" t="s">
        <v>92</v>
      </c>
      <c r="E194" s="99">
        <v>45778</v>
      </c>
      <c r="F194" s="111"/>
      <c r="I194" s="96">
        <f t="shared" si="4"/>
        <v>0</v>
      </c>
      <c r="AD194">
        <f t="shared" si="5"/>
        <v>45778</v>
      </c>
    </row>
    <row r="195" spans="1:30" x14ac:dyDescent="0.2">
      <c r="A195" s="97" t="s">
        <v>409</v>
      </c>
      <c r="B195" s="98" t="s">
        <v>262</v>
      </c>
      <c r="C195" s="98" t="s">
        <v>118</v>
      </c>
      <c r="D195" s="98" t="s">
        <v>92</v>
      </c>
      <c r="E195" s="99">
        <v>45809</v>
      </c>
      <c r="F195" s="111"/>
      <c r="I195" s="96">
        <f t="shared" si="4"/>
        <v>0</v>
      </c>
      <c r="AD195">
        <f t="shared" si="5"/>
        <v>45809</v>
      </c>
    </row>
    <row r="196" spans="1:30" x14ac:dyDescent="0.2">
      <c r="A196" s="97" t="s">
        <v>410</v>
      </c>
      <c r="B196" s="98" t="s">
        <v>262</v>
      </c>
      <c r="C196" s="98" t="s">
        <v>118</v>
      </c>
      <c r="D196" s="98" t="s">
        <v>92</v>
      </c>
      <c r="E196" s="99">
        <v>45839</v>
      </c>
      <c r="F196" s="111"/>
      <c r="I196" s="96">
        <f t="shared" si="4"/>
        <v>0</v>
      </c>
      <c r="AD196">
        <f t="shared" si="5"/>
        <v>45839</v>
      </c>
    </row>
    <row r="197" spans="1:30" x14ac:dyDescent="0.2">
      <c r="A197" s="97" t="s">
        <v>411</v>
      </c>
      <c r="B197" s="98" t="s">
        <v>262</v>
      </c>
      <c r="C197" s="98" t="s">
        <v>118</v>
      </c>
      <c r="D197" s="98" t="s">
        <v>92</v>
      </c>
      <c r="E197" s="99">
        <v>45870</v>
      </c>
      <c r="F197" s="111"/>
      <c r="I197" s="96">
        <f t="shared" si="4"/>
        <v>0</v>
      </c>
      <c r="AD197">
        <f t="shared" si="5"/>
        <v>45870</v>
      </c>
    </row>
    <row r="198" spans="1:30" x14ac:dyDescent="0.2">
      <c r="A198" s="97" t="s">
        <v>412</v>
      </c>
      <c r="B198" s="98" t="s">
        <v>262</v>
      </c>
      <c r="C198" s="98" t="s">
        <v>118</v>
      </c>
      <c r="D198" s="98" t="s">
        <v>92</v>
      </c>
      <c r="E198" s="99">
        <v>45901</v>
      </c>
      <c r="F198" s="111"/>
      <c r="I198" s="96">
        <f t="shared" si="4"/>
        <v>0</v>
      </c>
      <c r="AD198">
        <f t="shared" si="5"/>
        <v>45901</v>
      </c>
    </row>
    <row r="199" spans="1:30" x14ac:dyDescent="0.2">
      <c r="A199" s="97" t="s">
        <v>413</v>
      </c>
      <c r="B199" s="98" t="s">
        <v>265</v>
      </c>
      <c r="C199" s="98" t="s">
        <v>122</v>
      </c>
      <c r="D199" s="98" t="s">
        <v>92</v>
      </c>
      <c r="E199" s="99">
        <v>45566</v>
      </c>
      <c r="F199" s="111"/>
      <c r="I199" s="96">
        <f t="shared" si="4"/>
        <v>0</v>
      </c>
      <c r="AD199">
        <f t="shared" si="5"/>
        <v>45566</v>
      </c>
    </row>
    <row r="200" spans="1:30" x14ac:dyDescent="0.2">
      <c r="A200" s="97" t="s">
        <v>414</v>
      </c>
      <c r="B200" s="98" t="s">
        <v>265</v>
      </c>
      <c r="C200" s="98" t="s">
        <v>122</v>
      </c>
      <c r="D200" s="98" t="s">
        <v>92</v>
      </c>
      <c r="E200" s="99">
        <v>45597</v>
      </c>
      <c r="F200" s="111"/>
      <c r="I200" s="96">
        <f t="shared" ref="I200:I246" si="6">COUNTIFS(F200,"&lt;&gt;0",F200,"&lt;&gt;")</f>
        <v>0</v>
      </c>
      <c r="AD200">
        <f t="shared" ref="AD200:AD246" si="7">VALUE(E200)</f>
        <v>45597</v>
      </c>
    </row>
    <row r="201" spans="1:30" x14ac:dyDescent="0.2">
      <c r="A201" s="97" t="s">
        <v>415</v>
      </c>
      <c r="B201" s="98" t="s">
        <v>265</v>
      </c>
      <c r="C201" s="98" t="s">
        <v>122</v>
      </c>
      <c r="D201" s="98" t="s">
        <v>92</v>
      </c>
      <c r="E201" s="99">
        <v>45627</v>
      </c>
      <c r="F201" s="111"/>
      <c r="I201" s="96">
        <f t="shared" si="6"/>
        <v>0</v>
      </c>
      <c r="AD201">
        <f t="shared" si="7"/>
        <v>45627</v>
      </c>
    </row>
    <row r="202" spans="1:30" x14ac:dyDescent="0.2">
      <c r="A202" s="97" t="s">
        <v>416</v>
      </c>
      <c r="B202" s="98" t="s">
        <v>265</v>
      </c>
      <c r="C202" s="98" t="s">
        <v>122</v>
      </c>
      <c r="D202" s="98" t="s">
        <v>92</v>
      </c>
      <c r="E202" s="99">
        <v>45658</v>
      </c>
      <c r="F202" s="111"/>
      <c r="I202" s="96">
        <f t="shared" si="6"/>
        <v>0</v>
      </c>
      <c r="AD202">
        <f t="shared" si="7"/>
        <v>45658</v>
      </c>
    </row>
    <row r="203" spans="1:30" x14ac:dyDescent="0.2">
      <c r="A203" s="97" t="s">
        <v>417</v>
      </c>
      <c r="B203" s="98" t="s">
        <v>265</v>
      </c>
      <c r="C203" s="98" t="s">
        <v>122</v>
      </c>
      <c r="D203" s="98" t="s">
        <v>92</v>
      </c>
      <c r="E203" s="99">
        <v>45689</v>
      </c>
      <c r="F203" s="111"/>
      <c r="I203" s="96">
        <f t="shared" si="6"/>
        <v>0</v>
      </c>
      <c r="AD203">
        <f t="shared" si="7"/>
        <v>45689</v>
      </c>
    </row>
    <row r="204" spans="1:30" x14ac:dyDescent="0.2">
      <c r="A204" s="97" t="s">
        <v>418</v>
      </c>
      <c r="B204" s="98" t="s">
        <v>265</v>
      </c>
      <c r="C204" s="98" t="s">
        <v>122</v>
      </c>
      <c r="D204" s="98" t="s">
        <v>92</v>
      </c>
      <c r="E204" s="99">
        <v>45717</v>
      </c>
      <c r="F204" s="111"/>
      <c r="I204" s="96">
        <f t="shared" si="6"/>
        <v>0</v>
      </c>
      <c r="AD204">
        <f t="shared" si="7"/>
        <v>45717</v>
      </c>
    </row>
    <row r="205" spans="1:30" x14ac:dyDescent="0.2">
      <c r="A205" s="97" t="s">
        <v>419</v>
      </c>
      <c r="B205" s="98" t="s">
        <v>265</v>
      </c>
      <c r="C205" s="98" t="s">
        <v>122</v>
      </c>
      <c r="D205" s="98" t="s">
        <v>92</v>
      </c>
      <c r="E205" s="99">
        <v>45748</v>
      </c>
      <c r="F205" s="111"/>
      <c r="I205" s="96">
        <f t="shared" si="6"/>
        <v>0</v>
      </c>
      <c r="AD205">
        <f t="shared" si="7"/>
        <v>45748</v>
      </c>
    </row>
    <row r="206" spans="1:30" x14ac:dyDescent="0.2">
      <c r="A206" s="97" t="s">
        <v>420</v>
      </c>
      <c r="B206" s="98" t="s">
        <v>265</v>
      </c>
      <c r="C206" s="98" t="s">
        <v>122</v>
      </c>
      <c r="D206" s="98" t="s">
        <v>92</v>
      </c>
      <c r="E206" s="99">
        <v>45778</v>
      </c>
      <c r="F206" s="111"/>
      <c r="I206" s="96">
        <f t="shared" si="6"/>
        <v>0</v>
      </c>
      <c r="AD206">
        <f t="shared" si="7"/>
        <v>45778</v>
      </c>
    </row>
    <row r="207" spans="1:30" x14ac:dyDescent="0.2">
      <c r="A207" s="97" t="s">
        <v>421</v>
      </c>
      <c r="B207" s="98" t="s">
        <v>265</v>
      </c>
      <c r="C207" s="98" t="s">
        <v>122</v>
      </c>
      <c r="D207" s="98" t="s">
        <v>92</v>
      </c>
      <c r="E207" s="99">
        <v>45809</v>
      </c>
      <c r="F207" s="111"/>
      <c r="I207" s="96">
        <f t="shared" si="6"/>
        <v>0</v>
      </c>
      <c r="AD207">
        <f t="shared" si="7"/>
        <v>45809</v>
      </c>
    </row>
    <row r="208" spans="1:30" x14ac:dyDescent="0.2">
      <c r="A208" s="97" t="s">
        <v>422</v>
      </c>
      <c r="B208" s="98" t="s">
        <v>265</v>
      </c>
      <c r="C208" s="98" t="s">
        <v>122</v>
      </c>
      <c r="D208" s="98" t="s">
        <v>92</v>
      </c>
      <c r="E208" s="99">
        <v>45839</v>
      </c>
      <c r="F208" s="111"/>
      <c r="I208" s="96">
        <f t="shared" si="6"/>
        <v>0</v>
      </c>
      <c r="AD208">
        <f t="shared" si="7"/>
        <v>45839</v>
      </c>
    </row>
    <row r="209" spans="1:30" x14ac:dyDescent="0.2">
      <c r="A209" s="97" t="s">
        <v>423</v>
      </c>
      <c r="B209" s="98" t="s">
        <v>265</v>
      </c>
      <c r="C209" s="98" t="s">
        <v>122</v>
      </c>
      <c r="D209" s="98" t="s">
        <v>92</v>
      </c>
      <c r="E209" s="99">
        <v>45870</v>
      </c>
      <c r="F209" s="111"/>
      <c r="I209" s="96">
        <f t="shared" si="6"/>
        <v>0</v>
      </c>
      <c r="AD209">
        <f t="shared" si="7"/>
        <v>45870</v>
      </c>
    </row>
    <row r="210" spans="1:30" x14ac:dyDescent="0.2">
      <c r="A210" s="97" t="s">
        <v>424</v>
      </c>
      <c r="B210" s="98" t="s">
        <v>265</v>
      </c>
      <c r="C210" s="98" t="s">
        <v>122</v>
      </c>
      <c r="D210" s="98" t="s">
        <v>92</v>
      </c>
      <c r="E210" s="99">
        <v>45901</v>
      </c>
      <c r="F210" s="111"/>
      <c r="I210" s="96">
        <f t="shared" si="6"/>
        <v>0</v>
      </c>
      <c r="AD210">
        <f t="shared" si="7"/>
        <v>45901</v>
      </c>
    </row>
    <row r="211" spans="1:30" x14ac:dyDescent="0.2">
      <c r="A211" s="97" t="s">
        <v>425</v>
      </c>
      <c r="B211" s="98" t="s">
        <v>266</v>
      </c>
      <c r="C211" s="98" t="s">
        <v>126</v>
      </c>
      <c r="D211" s="98" t="s">
        <v>92</v>
      </c>
      <c r="E211" s="99">
        <v>45566</v>
      </c>
      <c r="F211" s="111"/>
      <c r="I211" s="96">
        <f t="shared" si="6"/>
        <v>0</v>
      </c>
      <c r="AD211">
        <f t="shared" si="7"/>
        <v>45566</v>
      </c>
    </row>
    <row r="212" spans="1:30" x14ac:dyDescent="0.2">
      <c r="A212" s="97" t="s">
        <v>426</v>
      </c>
      <c r="B212" s="98" t="s">
        <v>266</v>
      </c>
      <c r="C212" s="98" t="s">
        <v>126</v>
      </c>
      <c r="D212" s="98" t="s">
        <v>92</v>
      </c>
      <c r="E212" s="99">
        <v>45597</v>
      </c>
      <c r="F212" s="111"/>
      <c r="I212" s="96">
        <f t="shared" si="6"/>
        <v>0</v>
      </c>
      <c r="AD212">
        <f t="shared" si="7"/>
        <v>45597</v>
      </c>
    </row>
    <row r="213" spans="1:30" x14ac:dyDescent="0.2">
      <c r="A213" s="97" t="s">
        <v>427</v>
      </c>
      <c r="B213" s="98" t="s">
        <v>266</v>
      </c>
      <c r="C213" s="98" t="s">
        <v>126</v>
      </c>
      <c r="D213" s="98" t="s">
        <v>92</v>
      </c>
      <c r="E213" s="99">
        <v>45627</v>
      </c>
      <c r="F213" s="111"/>
      <c r="I213" s="96">
        <f t="shared" si="6"/>
        <v>0</v>
      </c>
      <c r="AD213">
        <f t="shared" si="7"/>
        <v>45627</v>
      </c>
    </row>
    <row r="214" spans="1:30" x14ac:dyDescent="0.2">
      <c r="A214" s="97" t="s">
        <v>428</v>
      </c>
      <c r="B214" s="98" t="s">
        <v>266</v>
      </c>
      <c r="C214" s="98" t="s">
        <v>126</v>
      </c>
      <c r="D214" s="98" t="s">
        <v>92</v>
      </c>
      <c r="E214" s="99">
        <v>45658</v>
      </c>
      <c r="F214" s="111"/>
      <c r="I214" s="96">
        <f t="shared" si="6"/>
        <v>0</v>
      </c>
      <c r="AD214">
        <f t="shared" si="7"/>
        <v>45658</v>
      </c>
    </row>
    <row r="215" spans="1:30" x14ac:dyDescent="0.2">
      <c r="A215" s="97" t="s">
        <v>429</v>
      </c>
      <c r="B215" s="98" t="s">
        <v>266</v>
      </c>
      <c r="C215" s="98" t="s">
        <v>126</v>
      </c>
      <c r="D215" s="98" t="s">
        <v>92</v>
      </c>
      <c r="E215" s="99">
        <v>45689</v>
      </c>
      <c r="F215" s="111"/>
      <c r="I215" s="96">
        <f t="shared" si="6"/>
        <v>0</v>
      </c>
      <c r="AD215">
        <f t="shared" si="7"/>
        <v>45689</v>
      </c>
    </row>
    <row r="216" spans="1:30" x14ac:dyDescent="0.2">
      <c r="A216" s="97" t="s">
        <v>430</v>
      </c>
      <c r="B216" s="98" t="s">
        <v>266</v>
      </c>
      <c r="C216" s="98" t="s">
        <v>126</v>
      </c>
      <c r="D216" s="98" t="s">
        <v>92</v>
      </c>
      <c r="E216" s="99">
        <v>45717</v>
      </c>
      <c r="F216" s="111"/>
      <c r="I216" s="96">
        <f t="shared" si="6"/>
        <v>0</v>
      </c>
      <c r="AD216">
        <f t="shared" si="7"/>
        <v>45717</v>
      </c>
    </row>
    <row r="217" spans="1:30" x14ac:dyDescent="0.2">
      <c r="A217" s="97" t="s">
        <v>431</v>
      </c>
      <c r="B217" s="98" t="s">
        <v>266</v>
      </c>
      <c r="C217" s="98" t="s">
        <v>126</v>
      </c>
      <c r="D217" s="98" t="s">
        <v>92</v>
      </c>
      <c r="E217" s="99">
        <v>45748</v>
      </c>
      <c r="F217" s="111"/>
      <c r="I217" s="96">
        <f t="shared" si="6"/>
        <v>0</v>
      </c>
      <c r="AD217">
        <f t="shared" si="7"/>
        <v>45748</v>
      </c>
    </row>
    <row r="218" spans="1:30" x14ac:dyDescent="0.2">
      <c r="A218" s="97" t="s">
        <v>432</v>
      </c>
      <c r="B218" s="98" t="s">
        <v>266</v>
      </c>
      <c r="C218" s="98" t="s">
        <v>126</v>
      </c>
      <c r="D218" s="98" t="s">
        <v>92</v>
      </c>
      <c r="E218" s="99">
        <v>45778</v>
      </c>
      <c r="F218" s="111"/>
      <c r="I218" s="96">
        <f t="shared" si="6"/>
        <v>0</v>
      </c>
      <c r="AD218">
        <f t="shared" si="7"/>
        <v>45778</v>
      </c>
    </row>
    <row r="219" spans="1:30" x14ac:dyDescent="0.2">
      <c r="A219" s="97" t="s">
        <v>433</v>
      </c>
      <c r="B219" s="98" t="s">
        <v>266</v>
      </c>
      <c r="C219" s="98" t="s">
        <v>126</v>
      </c>
      <c r="D219" s="98" t="s">
        <v>92</v>
      </c>
      <c r="E219" s="99">
        <v>45809</v>
      </c>
      <c r="F219" s="111"/>
      <c r="I219" s="96">
        <f t="shared" si="6"/>
        <v>0</v>
      </c>
      <c r="AD219">
        <f t="shared" si="7"/>
        <v>45809</v>
      </c>
    </row>
    <row r="220" spans="1:30" x14ac:dyDescent="0.2">
      <c r="A220" s="97" t="s">
        <v>434</v>
      </c>
      <c r="B220" s="98" t="s">
        <v>266</v>
      </c>
      <c r="C220" s="98" t="s">
        <v>126</v>
      </c>
      <c r="D220" s="98" t="s">
        <v>92</v>
      </c>
      <c r="E220" s="99">
        <v>45839</v>
      </c>
      <c r="F220" s="111"/>
      <c r="I220" s="96">
        <f t="shared" si="6"/>
        <v>0</v>
      </c>
      <c r="AD220">
        <f t="shared" si="7"/>
        <v>45839</v>
      </c>
    </row>
    <row r="221" spans="1:30" x14ac:dyDescent="0.2">
      <c r="A221" s="97" t="s">
        <v>435</v>
      </c>
      <c r="B221" s="98" t="s">
        <v>266</v>
      </c>
      <c r="C221" s="98" t="s">
        <v>126</v>
      </c>
      <c r="D221" s="98" t="s">
        <v>92</v>
      </c>
      <c r="E221" s="99">
        <v>45870</v>
      </c>
      <c r="F221" s="111"/>
      <c r="I221" s="96">
        <f t="shared" si="6"/>
        <v>0</v>
      </c>
      <c r="AD221">
        <f t="shared" si="7"/>
        <v>45870</v>
      </c>
    </row>
    <row r="222" spans="1:30" x14ac:dyDescent="0.2">
      <c r="A222" s="97" t="s">
        <v>436</v>
      </c>
      <c r="B222" s="98" t="s">
        <v>266</v>
      </c>
      <c r="C222" s="98" t="s">
        <v>126</v>
      </c>
      <c r="D222" s="98" t="s">
        <v>92</v>
      </c>
      <c r="E222" s="99">
        <v>45901</v>
      </c>
      <c r="F222" s="111"/>
      <c r="I222" s="96">
        <f t="shared" si="6"/>
        <v>0</v>
      </c>
      <c r="AD222">
        <f t="shared" si="7"/>
        <v>45901</v>
      </c>
    </row>
    <row r="223" spans="1:30" x14ac:dyDescent="0.2">
      <c r="A223" s="97" t="s">
        <v>437</v>
      </c>
      <c r="B223" s="98" t="s">
        <v>267</v>
      </c>
      <c r="C223" s="98" t="s">
        <v>129</v>
      </c>
      <c r="D223" s="98" t="s">
        <v>92</v>
      </c>
      <c r="E223" s="99">
        <v>45566</v>
      </c>
      <c r="F223" s="111"/>
      <c r="I223" s="96">
        <f t="shared" si="6"/>
        <v>0</v>
      </c>
      <c r="AD223">
        <f t="shared" si="7"/>
        <v>45566</v>
      </c>
    </row>
    <row r="224" spans="1:30" x14ac:dyDescent="0.2">
      <c r="A224" s="97" t="s">
        <v>438</v>
      </c>
      <c r="B224" s="98" t="s">
        <v>267</v>
      </c>
      <c r="C224" s="98" t="s">
        <v>129</v>
      </c>
      <c r="D224" s="98" t="s">
        <v>92</v>
      </c>
      <c r="E224" s="99">
        <v>45597</v>
      </c>
      <c r="F224" s="111"/>
      <c r="I224" s="96">
        <f t="shared" si="6"/>
        <v>0</v>
      </c>
      <c r="AD224">
        <f t="shared" si="7"/>
        <v>45597</v>
      </c>
    </row>
    <row r="225" spans="1:30" x14ac:dyDescent="0.2">
      <c r="A225" s="97" t="s">
        <v>439</v>
      </c>
      <c r="B225" s="98" t="s">
        <v>267</v>
      </c>
      <c r="C225" s="98" t="s">
        <v>129</v>
      </c>
      <c r="D225" s="98" t="s">
        <v>92</v>
      </c>
      <c r="E225" s="99">
        <v>45627</v>
      </c>
      <c r="F225" s="111"/>
      <c r="I225" s="96">
        <f t="shared" si="6"/>
        <v>0</v>
      </c>
      <c r="AD225">
        <f t="shared" si="7"/>
        <v>45627</v>
      </c>
    </row>
    <row r="226" spans="1:30" x14ac:dyDescent="0.2">
      <c r="A226" s="97" t="s">
        <v>440</v>
      </c>
      <c r="B226" s="98" t="s">
        <v>267</v>
      </c>
      <c r="C226" s="98" t="s">
        <v>129</v>
      </c>
      <c r="D226" s="98" t="s">
        <v>92</v>
      </c>
      <c r="E226" s="99">
        <v>45658</v>
      </c>
      <c r="F226" s="111"/>
      <c r="I226" s="96">
        <f t="shared" si="6"/>
        <v>0</v>
      </c>
      <c r="AD226">
        <f t="shared" si="7"/>
        <v>45658</v>
      </c>
    </row>
    <row r="227" spans="1:30" x14ac:dyDescent="0.2">
      <c r="A227" s="97" t="s">
        <v>441</v>
      </c>
      <c r="B227" s="98" t="s">
        <v>267</v>
      </c>
      <c r="C227" s="98" t="s">
        <v>129</v>
      </c>
      <c r="D227" s="98" t="s">
        <v>92</v>
      </c>
      <c r="E227" s="99">
        <v>45689</v>
      </c>
      <c r="F227" s="111"/>
      <c r="I227" s="96">
        <f t="shared" si="6"/>
        <v>0</v>
      </c>
      <c r="AD227">
        <f t="shared" si="7"/>
        <v>45689</v>
      </c>
    </row>
    <row r="228" spans="1:30" x14ac:dyDescent="0.2">
      <c r="A228" s="97" t="s">
        <v>442</v>
      </c>
      <c r="B228" s="98" t="s">
        <v>267</v>
      </c>
      <c r="C228" s="98" t="s">
        <v>129</v>
      </c>
      <c r="D228" s="98" t="s">
        <v>92</v>
      </c>
      <c r="E228" s="99">
        <v>45717</v>
      </c>
      <c r="F228" s="111"/>
      <c r="I228" s="96">
        <f t="shared" si="6"/>
        <v>0</v>
      </c>
      <c r="AD228">
        <f t="shared" si="7"/>
        <v>45717</v>
      </c>
    </row>
    <row r="229" spans="1:30" x14ac:dyDescent="0.2">
      <c r="A229" s="97" t="s">
        <v>443</v>
      </c>
      <c r="B229" s="98" t="s">
        <v>267</v>
      </c>
      <c r="C229" s="98" t="s">
        <v>129</v>
      </c>
      <c r="D229" s="98" t="s">
        <v>92</v>
      </c>
      <c r="E229" s="99">
        <v>45748</v>
      </c>
      <c r="F229" s="111"/>
      <c r="I229" s="96">
        <f t="shared" si="6"/>
        <v>0</v>
      </c>
      <c r="AD229">
        <f t="shared" si="7"/>
        <v>45748</v>
      </c>
    </row>
    <row r="230" spans="1:30" x14ac:dyDescent="0.2">
      <c r="A230" s="97" t="s">
        <v>444</v>
      </c>
      <c r="B230" s="98" t="s">
        <v>267</v>
      </c>
      <c r="C230" s="98" t="s">
        <v>129</v>
      </c>
      <c r="D230" s="98" t="s">
        <v>92</v>
      </c>
      <c r="E230" s="99">
        <v>45778</v>
      </c>
      <c r="F230" s="111"/>
      <c r="I230" s="96">
        <f t="shared" si="6"/>
        <v>0</v>
      </c>
      <c r="AD230">
        <f t="shared" si="7"/>
        <v>45778</v>
      </c>
    </row>
    <row r="231" spans="1:30" x14ac:dyDescent="0.2">
      <c r="A231" s="97" t="s">
        <v>445</v>
      </c>
      <c r="B231" s="98" t="s">
        <v>267</v>
      </c>
      <c r="C231" s="98" t="s">
        <v>129</v>
      </c>
      <c r="D231" s="98" t="s">
        <v>92</v>
      </c>
      <c r="E231" s="99">
        <v>45809</v>
      </c>
      <c r="F231" s="111"/>
      <c r="I231" s="96">
        <f t="shared" si="6"/>
        <v>0</v>
      </c>
      <c r="AD231">
        <f t="shared" si="7"/>
        <v>45809</v>
      </c>
    </row>
    <row r="232" spans="1:30" x14ac:dyDescent="0.2">
      <c r="A232" s="97" t="s">
        <v>446</v>
      </c>
      <c r="B232" s="98" t="s">
        <v>267</v>
      </c>
      <c r="C232" s="98" t="s">
        <v>129</v>
      </c>
      <c r="D232" s="98" t="s">
        <v>92</v>
      </c>
      <c r="E232" s="99">
        <v>45839</v>
      </c>
      <c r="F232" s="111"/>
      <c r="I232" s="96">
        <f t="shared" si="6"/>
        <v>0</v>
      </c>
      <c r="AD232">
        <f t="shared" si="7"/>
        <v>45839</v>
      </c>
    </row>
    <row r="233" spans="1:30" x14ac:dyDescent="0.2">
      <c r="A233" s="97" t="s">
        <v>447</v>
      </c>
      <c r="B233" s="98" t="s">
        <v>267</v>
      </c>
      <c r="C233" s="98" t="s">
        <v>129</v>
      </c>
      <c r="D233" s="98" t="s">
        <v>92</v>
      </c>
      <c r="E233" s="99">
        <v>45870</v>
      </c>
      <c r="F233" s="111"/>
      <c r="I233" s="96">
        <f t="shared" si="6"/>
        <v>0</v>
      </c>
      <c r="AD233">
        <f t="shared" si="7"/>
        <v>45870</v>
      </c>
    </row>
    <row r="234" spans="1:30" x14ac:dyDescent="0.2">
      <c r="A234" s="97" t="s">
        <v>448</v>
      </c>
      <c r="B234" s="98" t="s">
        <v>267</v>
      </c>
      <c r="C234" s="98" t="s">
        <v>129</v>
      </c>
      <c r="D234" s="98" t="s">
        <v>92</v>
      </c>
      <c r="E234" s="99">
        <v>45901</v>
      </c>
      <c r="F234" s="111"/>
      <c r="I234" s="96">
        <f t="shared" si="6"/>
        <v>0</v>
      </c>
      <c r="AD234">
        <f t="shared" si="7"/>
        <v>45901</v>
      </c>
    </row>
    <row r="235" spans="1:30" x14ac:dyDescent="0.2">
      <c r="A235" s="97" t="s">
        <v>449</v>
      </c>
      <c r="B235" s="98" t="s">
        <v>272</v>
      </c>
      <c r="C235" s="98" t="s">
        <v>132</v>
      </c>
      <c r="D235" s="98" t="s">
        <v>66</v>
      </c>
      <c r="E235" s="99">
        <v>45566</v>
      </c>
      <c r="F235" s="111"/>
      <c r="I235" s="96">
        <f t="shared" si="6"/>
        <v>0</v>
      </c>
      <c r="AD235">
        <f t="shared" si="7"/>
        <v>45566</v>
      </c>
    </row>
    <row r="236" spans="1:30" x14ac:dyDescent="0.2">
      <c r="A236" s="97" t="s">
        <v>450</v>
      </c>
      <c r="B236" s="98" t="s">
        <v>272</v>
      </c>
      <c r="C236" s="98" t="s">
        <v>132</v>
      </c>
      <c r="D236" s="98" t="s">
        <v>66</v>
      </c>
      <c r="E236" s="99">
        <v>45597</v>
      </c>
      <c r="F236" s="111"/>
      <c r="I236" s="96">
        <f t="shared" si="6"/>
        <v>0</v>
      </c>
      <c r="AD236">
        <f t="shared" si="7"/>
        <v>45597</v>
      </c>
    </row>
    <row r="237" spans="1:30" x14ac:dyDescent="0.2">
      <c r="A237" s="97" t="s">
        <v>451</v>
      </c>
      <c r="B237" s="98" t="s">
        <v>272</v>
      </c>
      <c r="C237" s="98" t="s">
        <v>132</v>
      </c>
      <c r="D237" s="98" t="s">
        <v>66</v>
      </c>
      <c r="E237" s="99">
        <v>45627</v>
      </c>
      <c r="F237" s="111"/>
      <c r="I237" s="96">
        <f t="shared" si="6"/>
        <v>0</v>
      </c>
      <c r="AD237">
        <f t="shared" si="7"/>
        <v>45627</v>
      </c>
    </row>
    <row r="238" spans="1:30" x14ac:dyDescent="0.2">
      <c r="A238" s="97" t="s">
        <v>452</v>
      </c>
      <c r="B238" s="98" t="s">
        <v>272</v>
      </c>
      <c r="C238" s="98" t="s">
        <v>132</v>
      </c>
      <c r="D238" s="98" t="s">
        <v>66</v>
      </c>
      <c r="E238" s="99">
        <v>45658</v>
      </c>
      <c r="F238" s="111"/>
      <c r="I238" s="96">
        <f t="shared" si="6"/>
        <v>0</v>
      </c>
      <c r="AD238">
        <f t="shared" si="7"/>
        <v>45658</v>
      </c>
    </row>
    <row r="239" spans="1:30" x14ac:dyDescent="0.2">
      <c r="A239" s="97" t="s">
        <v>453</v>
      </c>
      <c r="B239" s="98" t="s">
        <v>272</v>
      </c>
      <c r="C239" s="98" t="s">
        <v>132</v>
      </c>
      <c r="D239" s="98" t="s">
        <v>66</v>
      </c>
      <c r="E239" s="99">
        <v>45689</v>
      </c>
      <c r="F239" s="111"/>
      <c r="I239" s="96">
        <f t="shared" si="6"/>
        <v>0</v>
      </c>
      <c r="AD239">
        <f t="shared" si="7"/>
        <v>45689</v>
      </c>
    </row>
    <row r="240" spans="1:30" x14ac:dyDescent="0.2">
      <c r="A240" s="97" t="s">
        <v>454</v>
      </c>
      <c r="B240" s="98" t="s">
        <v>272</v>
      </c>
      <c r="C240" s="98" t="s">
        <v>132</v>
      </c>
      <c r="D240" s="98" t="s">
        <v>66</v>
      </c>
      <c r="E240" s="99">
        <v>45717</v>
      </c>
      <c r="F240" s="111"/>
      <c r="I240" s="96">
        <f t="shared" si="6"/>
        <v>0</v>
      </c>
      <c r="AD240">
        <f t="shared" si="7"/>
        <v>45717</v>
      </c>
    </row>
    <row r="241" spans="1:30" x14ac:dyDescent="0.2">
      <c r="A241" s="97" t="s">
        <v>455</v>
      </c>
      <c r="B241" s="98" t="s">
        <v>272</v>
      </c>
      <c r="C241" s="98" t="s">
        <v>132</v>
      </c>
      <c r="D241" s="98" t="s">
        <v>66</v>
      </c>
      <c r="E241" s="99">
        <v>45748</v>
      </c>
      <c r="F241" s="111"/>
      <c r="I241" s="96">
        <f t="shared" si="6"/>
        <v>0</v>
      </c>
      <c r="AD241">
        <f t="shared" si="7"/>
        <v>45748</v>
      </c>
    </row>
    <row r="242" spans="1:30" x14ac:dyDescent="0.2">
      <c r="A242" s="97" t="s">
        <v>456</v>
      </c>
      <c r="B242" s="98" t="s">
        <v>272</v>
      </c>
      <c r="C242" s="98" t="s">
        <v>132</v>
      </c>
      <c r="D242" s="98" t="s">
        <v>66</v>
      </c>
      <c r="E242" s="99">
        <v>45778</v>
      </c>
      <c r="F242" s="111"/>
      <c r="I242" s="96">
        <f t="shared" si="6"/>
        <v>0</v>
      </c>
      <c r="AD242">
        <f t="shared" si="7"/>
        <v>45778</v>
      </c>
    </row>
    <row r="243" spans="1:30" x14ac:dyDescent="0.2">
      <c r="A243" s="97" t="s">
        <v>457</v>
      </c>
      <c r="B243" s="98" t="s">
        <v>272</v>
      </c>
      <c r="C243" s="98" t="s">
        <v>132</v>
      </c>
      <c r="D243" s="98" t="s">
        <v>66</v>
      </c>
      <c r="E243" s="99">
        <v>45809</v>
      </c>
      <c r="F243" s="111"/>
      <c r="I243" s="96">
        <f t="shared" si="6"/>
        <v>0</v>
      </c>
      <c r="AD243">
        <f t="shared" si="7"/>
        <v>45809</v>
      </c>
    </row>
    <row r="244" spans="1:30" x14ac:dyDescent="0.2">
      <c r="A244" s="97" t="s">
        <v>458</v>
      </c>
      <c r="B244" s="98" t="s">
        <v>272</v>
      </c>
      <c r="C244" s="98" t="s">
        <v>132</v>
      </c>
      <c r="D244" s="98" t="s">
        <v>66</v>
      </c>
      <c r="E244" s="99">
        <v>45839</v>
      </c>
      <c r="F244" s="111"/>
      <c r="I244" s="96">
        <f t="shared" si="6"/>
        <v>0</v>
      </c>
      <c r="AD244">
        <f t="shared" si="7"/>
        <v>45839</v>
      </c>
    </row>
    <row r="245" spans="1:30" x14ac:dyDescent="0.2">
      <c r="A245" s="97" t="s">
        <v>459</v>
      </c>
      <c r="B245" s="98" t="s">
        <v>272</v>
      </c>
      <c r="C245" s="98" t="s">
        <v>132</v>
      </c>
      <c r="D245" s="98" t="s">
        <v>66</v>
      </c>
      <c r="E245" s="99">
        <v>45870</v>
      </c>
      <c r="F245" s="111"/>
      <c r="I245" s="96">
        <f t="shared" si="6"/>
        <v>0</v>
      </c>
      <c r="AD245">
        <f t="shared" si="7"/>
        <v>45870</v>
      </c>
    </row>
    <row r="246" spans="1:30" ht="13.5" thickBot="1" x14ac:dyDescent="0.25">
      <c r="A246" s="103" t="s">
        <v>460</v>
      </c>
      <c r="B246" s="104" t="s">
        <v>272</v>
      </c>
      <c r="C246" s="104" t="s">
        <v>132</v>
      </c>
      <c r="D246" s="104" t="s">
        <v>66</v>
      </c>
      <c r="E246" s="105">
        <v>45901</v>
      </c>
      <c r="F246" s="112"/>
      <c r="I246" s="96">
        <f t="shared" si="6"/>
        <v>0</v>
      </c>
      <c r="AD246">
        <f t="shared" si="7"/>
        <v>45901</v>
      </c>
    </row>
    <row r="247" spans="1:30" x14ac:dyDescent="0.2"/>
    <row r="248" spans="1:30" hidden="1" x14ac:dyDescent="0.2">
      <c r="A248" t="s">
        <v>191</v>
      </c>
    </row>
  </sheetData>
  <sheetProtection algorithmName="SHA-512" hashValue="gIh26DSAenrzVyAIsHXol5eitlprcgrFu8i9q/O24vIOBaTDi3ZYXbeaZ1SGLgq40L5DjUDyEpdFQId6dOao4w==" saltValue="XsGSxZxwHO1V85vYP34Q0Q==" spinCount="100000" sheet="1" objects="1" scenarios="1" autoFilter="0"/>
  <autoFilter ref="A6:F246" xr:uid="{B967940C-4DA3-4192-9AAD-A71C83F2FCB5}"/>
  <printOptions horizontalCentered="1"/>
  <pageMargins left="0.25" right="0.25" top="0.6" bottom="0.6" header="0.25" footer="0.25"/>
  <pageSetup scale="55" orientation="landscape" r:id="rId1"/>
  <headerFooter>
    <oddHeader>&amp;R&amp;D</oddHeader>
    <oddFooter>&amp;L&amp;A&amp;C&amp;"Arial,Bold"DRAFT Milliman, Inc.&amp;RPage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8ECF-68D9-42E6-A4DA-86E86C70DAA9}">
  <sheetPr codeName="Sheet8">
    <tabColor rgb="FF8EA780"/>
  </sheetPr>
  <dimension ref="A1:AE104"/>
  <sheetViews>
    <sheetView showGridLines="0" zoomScaleNormal="100" workbookViewId="0"/>
  </sheetViews>
  <sheetFormatPr defaultColWidth="0" defaultRowHeight="12.75" zeroHeight="1" x14ac:dyDescent="0.2"/>
  <cols>
    <col min="1" max="1" width="15.5703125" customWidth="1"/>
    <col min="2" max="2" width="11" customWidth="1"/>
    <col min="3" max="3" width="20.28515625" customWidth="1"/>
    <col min="4" max="4" width="11.85546875" customWidth="1"/>
    <col min="5" max="6" width="22.5703125" customWidth="1"/>
    <col min="7" max="9" width="22.5703125" style="129" customWidth="1"/>
    <col min="10" max="10" width="3.140625" style="129" customWidth="1"/>
    <col min="11" max="31" width="0" hidden="1" customWidth="1"/>
    <col min="32" max="16384" width="8.7109375" hidden="1"/>
  </cols>
  <sheetData>
    <row r="1" spans="1:31" ht="18" customHeight="1" x14ac:dyDescent="0.25">
      <c r="A1" s="42" t="s">
        <v>0</v>
      </c>
      <c r="B1" s="76"/>
      <c r="C1" s="76"/>
      <c r="D1" s="76"/>
      <c r="E1" s="76"/>
      <c r="F1" s="76"/>
      <c r="G1" s="113"/>
      <c r="H1" s="113"/>
      <c r="I1" s="113"/>
      <c r="J1" s="113"/>
      <c r="K1" t="s">
        <v>191</v>
      </c>
    </row>
    <row r="2" spans="1:31" ht="18" customHeight="1" x14ac:dyDescent="0.25">
      <c r="A2" s="42" t="s">
        <v>3</v>
      </c>
      <c r="B2" s="76"/>
      <c r="C2" s="76"/>
      <c r="D2" s="76"/>
      <c r="E2" s="76"/>
      <c r="F2" s="76"/>
      <c r="G2" s="113"/>
      <c r="H2" s="113"/>
      <c r="I2" s="113"/>
      <c r="J2" s="113"/>
    </row>
    <row r="3" spans="1:31" ht="18" customHeight="1" x14ac:dyDescent="0.25">
      <c r="A3" s="42" t="str">
        <f>"Provider: " &amp; Attestation!this_plan</f>
        <v>Provider: &lt; Please select Provider Name from dropdown &gt;</v>
      </c>
      <c r="B3" s="76"/>
      <c r="C3" s="76"/>
      <c r="D3" s="76"/>
      <c r="E3" s="76"/>
      <c r="F3" s="76"/>
      <c r="G3" s="113"/>
      <c r="H3" s="113"/>
      <c r="I3" s="113"/>
      <c r="J3" s="113"/>
    </row>
    <row r="4" spans="1:31" ht="18" customHeight="1" x14ac:dyDescent="0.25">
      <c r="A4" s="42" t="s">
        <v>169</v>
      </c>
      <c r="B4" s="76"/>
      <c r="C4" s="76"/>
      <c r="D4" s="76"/>
      <c r="E4" s="76"/>
      <c r="F4" s="76"/>
      <c r="G4" s="113"/>
      <c r="H4" s="113"/>
      <c r="I4" s="114" t="s">
        <v>193</v>
      </c>
      <c r="J4" s="113"/>
    </row>
    <row r="5" spans="1:31" ht="18" customHeight="1" thickBot="1" x14ac:dyDescent="0.3">
      <c r="A5" s="42"/>
      <c r="B5" s="76"/>
      <c r="C5" s="76"/>
      <c r="D5" s="76"/>
      <c r="E5" s="76"/>
      <c r="F5" s="76"/>
      <c r="G5" s="113"/>
      <c r="H5" s="113"/>
      <c r="I5" s="113"/>
      <c r="J5" s="113"/>
    </row>
    <row r="6" spans="1:31" ht="32.1" customHeight="1" thickBot="1" x14ac:dyDescent="0.25">
      <c r="A6" s="79" t="s">
        <v>219</v>
      </c>
      <c r="B6" s="80" t="s">
        <v>61</v>
      </c>
      <c r="C6" s="80" t="s">
        <v>62</v>
      </c>
      <c r="D6" s="81" t="s">
        <v>173</v>
      </c>
      <c r="E6" s="79" t="s">
        <v>725</v>
      </c>
      <c r="F6" s="115" t="s">
        <v>726</v>
      </c>
      <c r="G6" s="115" t="s">
        <v>187</v>
      </c>
      <c r="H6" s="115" t="s">
        <v>188</v>
      </c>
      <c r="I6" s="116" t="s">
        <v>727</v>
      </c>
      <c r="J6" s="113"/>
      <c r="L6" s="85" t="s">
        <v>220</v>
      </c>
    </row>
    <row r="7" spans="1:31" x14ac:dyDescent="0.2">
      <c r="A7" s="86" t="s">
        <v>221</v>
      </c>
      <c r="B7" s="87" t="s">
        <v>68</v>
      </c>
      <c r="C7" s="87" t="s">
        <v>69</v>
      </c>
      <c r="D7" s="88">
        <v>45566</v>
      </c>
      <c r="E7" s="92"/>
      <c r="F7" s="117"/>
      <c r="G7" s="117"/>
      <c r="H7" s="118"/>
      <c r="I7" s="90"/>
      <c r="J7" s="113"/>
      <c r="L7" s="96">
        <f>COUNTIFS(E7:I7,"&lt;&gt;0",E7:I7,"&lt;&gt;")</f>
        <v>0</v>
      </c>
      <c r="AE7">
        <f>VALUE(D7)</f>
        <v>45566</v>
      </c>
    </row>
    <row r="8" spans="1:31" x14ac:dyDescent="0.2">
      <c r="A8" s="97" t="s">
        <v>222</v>
      </c>
      <c r="B8" s="98" t="s">
        <v>68</v>
      </c>
      <c r="C8" s="98" t="s">
        <v>69</v>
      </c>
      <c r="D8" s="99">
        <v>45597</v>
      </c>
      <c r="E8" s="119"/>
      <c r="F8" s="120"/>
      <c r="G8" s="120"/>
      <c r="H8" s="121"/>
      <c r="I8" s="122"/>
      <c r="J8" s="113"/>
      <c r="L8" s="96">
        <f t="shared" ref="L8:L71" si="0">COUNTIFS(E8:I8,"&lt;&gt;0",E8:I8,"&lt;&gt;")</f>
        <v>0</v>
      </c>
      <c r="AE8">
        <f t="shared" ref="AE8:AE71" si="1">VALUE(D8)</f>
        <v>45597</v>
      </c>
    </row>
    <row r="9" spans="1:31" x14ac:dyDescent="0.2">
      <c r="A9" s="97" t="s">
        <v>223</v>
      </c>
      <c r="B9" s="98" t="s">
        <v>68</v>
      </c>
      <c r="C9" s="98" t="s">
        <v>69</v>
      </c>
      <c r="D9" s="99">
        <v>45627</v>
      </c>
      <c r="E9" s="119"/>
      <c r="F9" s="120"/>
      <c r="G9" s="120"/>
      <c r="H9" s="121"/>
      <c r="I9" s="122"/>
      <c r="J9" s="113"/>
      <c r="L9" s="96">
        <f t="shared" si="0"/>
        <v>0</v>
      </c>
      <c r="AE9">
        <f t="shared" si="1"/>
        <v>45627</v>
      </c>
    </row>
    <row r="10" spans="1:31" x14ac:dyDescent="0.2">
      <c r="A10" s="97" t="s">
        <v>224</v>
      </c>
      <c r="B10" s="98" t="s">
        <v>68</v>
      </c>
      <c r="C10" s="98" t="s">
        <v>69</v>
      </c>
      <c r="D10" s="99">
        <v>45658</v>
      </c>
      <c r="E10" s="119"/>
      <c r="F10" s="120"/>
      <c r="G10" s="120"/>
      <c r="H10" s="121"/>
      <c r="I10" s="122"/>
      <c r="J10" s="113"/>
      <c r="L10" s="96">
        <f t="shared" si="0"/>
        <v>0</v>
      </c>
      <c r="AE10">
        <f t="shared" si="1"/>
        <v>45658</v>
      </c>
    </row>
    <row r="11" spans="1:31" x14ac:dyDescent="0.2">
      <c r="A11" s="97" t="s">
        <v>225</v>
      </c>
      <c r="B11" s="98" t="s">
        <v>68</v>
      </c>
      <c r="C11" s="98" t="s">
        <v>69</v>
      </c>
      <c r="D11" s="99">
        <v>45689</v>
      </c>
      <c r="E11" s="119"/>
      <c r="F11" s="120"/>
      <c r="G11" s="120"/>
      <c r="H11" s="121"/>
      <c r="I11" s="122"/>
      <c r="J11" s="113"/>
      <c r="L11" s="96">
        <f t="shared" si="0"/>
        <v>0</v>
      </c>
      <c r="AE11">
        <f t="shared" si="1"/>
        <v>45689</v>
      </c>
    </row>
    <row r="12" spans="1:31" x14ac:dyDescent="0.2">
      <c r="A12" s="97" t="s">
        <v>226</v>
      </c>
      <c r="B12" s="98" t="s">
        <v>68</v>
      </c>
      <c r="C12" s="98" t="s">
        <v>69</v>
      </c>
      <c r="D12" s="99">
        <v>45717</v>
      </c>
      <c r="E12" s="119"/>
      <c r="F12" s="120"/>
      <c r="G12" s="120"/>
      <c r="H12" s="121"/>
      <c r="I12" s="122"/>
      <c r="J12" s="113"/>
      <c r="L12" s="96">
        <f t="shared" si="0"/>
        <v>0</v>
      </c>
      <c r="AE12">
        <f t="shared" si="1"/>
        <v>45717</v>
      </c>
    </row>
    <row r="13" spans="1:31" x14ac:dyDescent="0.2">
      <c r="A13" s="97" t="s">
        <v>227</v>
      </c>
      <c r="B13" s="98" t="s">
        <v>68</v>
      </c>
      <c r="C13" s="98" t="s">
        <v>69</v>
      </c>
      <c r="D13" s="99">
        <v>45748</v>
      </c>
      <c r="E13" s="119"/>
      <c r="F13" s="120"/>
      <c r="G13" s="120"/>
      <c r="H13" s="121"/>
      <c r="I13" s="122"/>
      <c r="J13" s="113"/>
      <c r="L13" s="96">
        <f t="shared" si="0"/>
        <v>0</v>
      </c>
      <c r="AE13">
        <f t="shared" si="1"/>
        <v>45748</v>
      </c>
    </row>
    <row r="14" spans="1:31" x14ac:dyDescent="0.2">
      <c r="A14" s="97" t="s">
        <v>228</v>
      </c>
      <c r="B14" s="98" t="s">
        <v>68</v>
      </c>
      <c r="C14" s="98" t="s">
        <v>69</v>
      </c>
      <c r="D14" s="99">
        <v>45778</v>
      </c>
      <c r="E14" s="119"/>
      <c r="F14" s="120"/>
      <c r="G14" s="120"/>
      <c r="H14" s="121"/>
      <c r="I14" s="122"/>
      <c r="J14" s="113"/>
      <c r="L14" s="96">
        <f t="shared" si="0"/>
        <v>0</v>
      </c>
      <c r="AE14">
        <f t="shared" si="1"/>
        <v>45778</v>
      </c>
    </row>
    <row r="15" spans="1:31" x14ac:dyDescent="0.2">
      <c r="A15" s="97" t="s">
        <v>229</v>
      </c>
      <c r="B15" s="98" t="s">
        <v>68</v>
      </c>
      <c r="C15" s="98" t="s">
        <v>69</v>
      </c>
      <c r="D15" s="99">
        <v>45809</v>
      </c>
      <c r="E15" s="119"/>
      <c r="F15" s="120"/>
      <c r="G15" s="120"/>
      <c r="H15" s="121"/>
      <c r="I15" s="122"/>
      <c r="J15" s="113"/>
      <c r="L15" s="96">
        <f t="shared" si="0"/>
        <v>0</v>
      </c>
      <c r="AE15">
        <f t="shared" si="1"/>
        <v>45809</v>
      </c>
    </row>
    <row r="16" spans="1:31" x14ac:dyDescent="0.2">
      <c r="A16" s="97" t="s">
        <v>230</v>
      </c>
      <c r="B16" s="98" t="s">
        <v>68</v>
      </c>
      <c r="C16" s="98" t="s">
        <v>69</v>
      </c>
      <c r="D16" s="99">
        <v>45839</v>
      </c>
      <c r="E16" s="119"/>
      <c r="F16" s="120"/>
      <c r="G16" s="120"/>
      <c r="H16" s="121"/>
      <c r="I16" s="122"/>
      <c r="J16" s="113"/>
      <c r="L16" s="96">
        <f t="shared" si="0"/>
        <v>0</v>
      </c>
      <c r="AE16">
        <f t="shared" si="1"/>
        <v>45839</v>
      </c>
    </row>
    <row r="17" spans="1:31" x14ac:dyDescent="0.2">
      <c r="A17" s="97" t="s">
        <v>231</v>
      </c>
      <c r="B17" s="98" t="s">
        <v>68</v>
      </c>
      <c r="C17" s="98" t="s">
        <v>69</v>
      </c>
      <c r="D17" s="99">
        <v>45870</v>
      </c>
      <c r="E17" s="119"/>
      <c r="F17" s="120"/>
      <c r="G17" s="120"/>
      <c r="H17" s="121"/>
      <c r="I17" s="122"/>
      <c r="J17" s="113"/>
      <c r="L17" s="96">
        <f t="shared" si="0"/>
        <v>0</v>
      </c>
      <c r="AE17">
        <f t="shared" si="1"/>
        <v>45870</v>
      </c>
    </row>
    <row r="18" spans="1:31" x14ac:dyDescent="0.2">
      <c r="A18" s="97" t="s">
        <v>232</v>
      </c>
      <c r="B18" s="98" t="s">
        <v>68</v>
      </c>
      <c r="C18" s="98" t="s">
        <v>69</v>
      </c>
      <c r="D18" s="99">
        <v>45901</v>
      </c>
      <c r="E18" s="119"/>
      <c r="F18" s="120"/>
      <c r="G18" s="120"/>
      <c r="H18" s="121"/>
      <c r="I18" s="122"/>
      <c r="J18" s="113"/>
      <c r="L18" s="96">
        <f t="shared" si="0"/>
        <v>0</v>
      </c>
      <c r="AE18">
        <f t="shared" si="1"/>
        <v>45901</v>
      </c>
    </row>
    <row r="19" spans="1:31" x14ac:dyDescent="0.2">
      <c r="A19" s="97" t="s">
        <v>233</v>
      </c>
      <c r="B19" s="98" t="s">
        <v>68</v>
      </c>
      <c r="C19" s="98" t="s">
        <v>73</v>
      </c>
      <c r="D19" s="99">
        <v>45566</v>
      </c>
      <c r="E19" s="119"/>
      <c r="F19" s="120"/>
      <c r="G19" s="120"/>
      <c r="H19" s="121"/>
      <c r="I19" s="122"/>
      <c r="J19" s="113"/>
      <c r="L19" s="96">
        <f t="shared" si="0"/>
        <v>0</v>
      </c>
      <c r="AE19">
        <f t="shared" si="1"/>
        <v>45566</v>
      </c>
    </row>
    <row r="20" spans="1:31" x14ac:dyDescent="0.2">
      <c r="A20" s="97" t="s">
        <v>234</v>
      </c>
      <c r="B20" s="98" t="s">
        <v>68</v>
      </c>
      <c r="C20" s="98" t="s">
        <v>73</v>
      </c>
      <c r="D20" s="99">
        <v>45597</v>
      </c>
      <c r="E20" s="119"/>
      <c r="F20" s="120"/>
      <c r="G20" s="120"/>
      <c r="H20" s="121"/>
      <c r="I20" s="122"/>
      <c r="J20" s="113"/>
      <c r="L20" s="96">
        <f t="shared" si="0"/>
        <v>0</v>
      </c>
      <c r="AE20">
        <f t="shared" si="1"/>
        <v>45597</v>
      </c>
    </row>
    <row r="21" spans="1:31" x14ac:dyDescent="0.2">
      <c r="A21" s="97" t="s">
        <v>235</v>
      </c>
      <c r="B21" s="98" t="s">
        <v>68</v>
      </c>
      <c r="C21" s="98" t="s">
        <v>73</v>
      </c>
      <c r="D21" s="99">
        <v>45627</v>
      </c>
      <c r="E21" s="119"/>
      <c r="F21" s="120"/>
      <c r="G21" s="120"/>
      <c r="H21" s="121"/>
      <c r="I21" s="122"/>
      <c r="J21" s="113"/>
      <c r="L21" s="96">
        <f t="shared" si="0"/>
        <v>0</v>
      </c>
      <c r="AE21">
        <f t="shared" si="1"/>
        <v>45627</v>
      </c>
    </row>
    <row r="22" spans="1:31" x14ac:dyDescent="0.2">
      <c r="A22" s="97" t="s">
        <v>236</v>
      </c>
      <c r="B22" s="98" t="s">
        <v>68</v>
      </c>
      <c r="C22" s="98" t="s">
        <v>73</v>
      </c>
      <c r="D22" s="99">
        <v>45658</v>
      </c>
      <c r="E22" s="119"/>
      <c r="F22" s="120"/>
      <c r="G22" s="120"/>
      <c r="H22" s="121"/>
      <c r="I22" s="122"/>
      <c r="J22" s="113"/>
      <c r="L22" s="96">
        <f t="shared" si="0"/>
        <v>0</v>
      </c>
      <c r="AE22">
        <f t="shared" si="1"/>
        <v>45658</v>
      </c>
    </row>
    <row r="23" spans="1:31" x14ac:dyDescent="0.2">
      <c r="A23" s="97" t="s">
        <v>237</v>
      </c>
      <c r="B23" s="98" t="s">
        <v>68</v>
      </c>
      <c r="C23" s="98" t="s">
        <v>73</v>
      </c>
      <c r="D23" s="99">
        <v>45689</v>
      </c>
      <c r="E23" s="119"/>
      <c r="F23" s="120"/>
      <c r="G23" s="120"/>
      <c r="H23" s="121"/>
      <c r="I23" s="122"/>
      <c r="J23" s="113"/>
      <c r="L23" s="96">
        <f t="shared" si="0"/>
        <v>0</v>
      </c>
      <c r="AE23">
        <f t="shared" si="1"/>
        <v>45689</v>
      </c>
    </row>
    <row r="24" spans="1:31" x14ac:dyDescent="0.2">
      <c r="A24" s="97" t="s">
        <v>238</v>
      </c>
      <c r="B24" s="98" t="s">
        <v>68</v>
      </c>
      <c r="C24" s="98" t="s">
        <v>73</v>
      </c>
      <c r="D24" s="99">
        <v>45717</v>
      </c>
      <c r="E24" s="119"/>
      <c r="F24" s="120"/>
      <c r="G24" s="120"/>
      <c r="H24" s="121"/>
      <c r="I24" s="122"/>
      <c r="J24" s="113"/>
      <c r="L24" s="96">
        <f t="shared" si="0"/>
        <v>0</v>
      </c>
      <c r="AE24">
        <f t="shared" si="1"/>
        <v>45717</v>
      </c>
    </row>
    <row r="25" spans="1:31" x14ac:dyDescent="0.2">
      <c r="A25" s="97" t="s">
        <v>239</v>
      </c>
      <c r="B25" s="98" t="s">
        <v>68</v>
      </c>
      <c r="C25" s="98" t="s">
        <v>73</v>
      </c>
      <c r="D25" s="99">
        <v>45748</v>
      </c>
      <c r="E25" s="119"/>
      <c r="F25" s="120"/>
      <c r="G25" s="120"/>
      <c r="H25" s="121"/>
      <c r="I25" s="122"/>
      <c r="J25" s="113"/>
      <c r="L25" s="96">
        <f t="shared" si="0"/>
        <v>0</v>
      </c>
      <c r="AE25">
        <f t="shared" si="1"/>
        <v>45748</v>
      </c>
    </row>
    <row r="26" spans="1:31" x14ac:dyDescent="0.2">
      <c r="A26" s="97" t="s">
        <v>240</v>
      </c>
      <c r="B26" s="98" t="s">
        <v>68</v>
      </c>
      <c r="C26" s="98" t="s">
        <v>73</v>
      </c>
      <c r="D26" s="99">
        <v>45778</v>
      </c>
      <c r="E26" s="119"/>
      <c r="F26" s="120"/>
      <c r="G26" s="120"/>
      <c r="H26" s="121"/>
      <c r="I26" s="122"/>
      <c r="J26" s="113"/>
      <c r="L26" s="96">
        <f t="shared" si="0"/>
        <v>0</v>
      </c>
      <c r="AE26">
        <f t="shared" si="1"/>
        <v>45778</v>
      </c>
    </row>
    <row r="27" spans="1:31" x14ac:dyDescent="0.2">
      <c r="A27" s="97" t="s">
        <v>241</v>
      </c>
      <c r="B27" s="98" t="s">
        <v>68</v>
      </c>
      <c r="C27" s="98" t="s">
        <v>73</v>
      </c>
      <c r="D27" s="99">
        <v>45809</v>
      </c>
      <c r="E27" s="119"/>
      <c r="F27" s="120"/>
      <c r="G27" s="120"/>
      <c r="H27" s="121"/>
      <c r="I27" s="122"/>
      <c r="J27" s="113"/>
      <c r="L27" s="96">
        <f t="shared" si="0"/>
        <v>0</v>
      </c>
      <c r="AE27">
        <f t="shared" si="1"/>
        <v>45809</v>
      </c>
    </row>
    <row r="28" spans="1:31" x14ac:dyDescent="0.2">
      <c r="A28" s="97" t="s">
        <v>242</v>
      </c>
      <c r="B28" s="98" t="s">
        <v>68</v>
      </c>
      <c r="C28" s="98" t="s">
        <v>73</v>
      </c>
      <c r="D28" s="99">
        <v>45839</v>
      </c>
      <c r="E28" s="119"/>
      <c r="F28" s="120"/>
      <c r="G28" s="120"/>
      <c r="H28" s="121"/>
      <c r="I28" s="122"/>
      <c r="J28" s="113"/>
      <c r="L28" s="96">
        <f t="shared" si="0"/>
        <v>0</v>
      </c>
      <c r="AE28">
        <f t="shared" si="1"/>
        <v>45839</v>
      </c>
    </row>
    <row r="29" spans="1:31" x14ac:dyDescent="0.2">
      <c r="A29" s="97" t="s">
        <v>243</v>
      </c>
      <c r="B29" s="98" t="s">
        <v>68</v>
      </c>
      <c r="C29" s="98" t="s">
        <v>73</v>
      </c>
      <c r="D29" s="99">
        <v>45870</v>
      </c>
      <c r="E29" s="119"/>
      <c r="F29" s="120"/>
      <c r="G29" s="120"/>
      <c r="H29" s="121"/>
      <c r="I29" s="122"/>
      <c r="J29" s="113"/>
      <c r="L29" s="96">
        <f t="shared" si="0"/>
        <v>0</v>
      </c>
      <c r="AE29">
        <f t="shared" si="1"/>
        <v>45870</v>
      </c>
    </row>
    <row r="30" spans="1:31" x14ac:dyDescent="0.2">
      <c r="A30" s="97" t="s">
        <v>244</v>
      </c>
      <c r="B30" s="98" t="s">
        <v>68</v>
      </c>
      <c r="C30" s="98" t="s">
        <v>73</v>
      </c>
      <c r="D30" s="99">
        <v>45901</v>
      </c>
      <c r="E30" s="119"/>
      <c r="F30" s="120"/>
      <c r="G30" s="120"/>
      <c r="H30" s="121"/>
      <c r="I30" s="122"/>
      <c r="J30" s="113"/>
      <c r="L30" s="96">
        <f t="shared" si="0"/>
        <v>0</v>
      </c>
      <c r="AE30">
        <f t="shared" si="1"/>
        <v>45901</v>
      </c>
    </row>
    <row r="31" spans="1:31" x14ac:dyDescent="0.2">
      <c r="A31" s="97" t="s">
        <v>245</v>
      </c>
      <c r="B31" s="98" t="s">
        <v>68</v>
      </c>
      <c r="C31" s="98" t="s">
        <v>77</v>
      </c>
      <c r="D31" s="99">
        <v>45566</v>
      </c>
      <c r="E31" s="119"/>
      <c r="F31" s="120"/>
      <c r="G31" s="120"/>
      <c r="H31" s="121"/>
      <c r="I31" s="122"/>
      <c r="J31" s="113"/>
      <c r="L31" s="96">
        <f t="shared" si="0"/>
        <v>0</v>
      </c>
      <c r="AE31">
        <f t="shared" si="1"/>
        <v>45566</v>
      </c>
    </row>
    <row r="32" spans="1:31" x14ac:dyDescent="0.2">
      <c r="A32" s="97" t="s">
        <v>246</v>
      </c>
      <c r="B32" s="98" t="s">
        <v>68</v>
      </c>
      <c r="C32" s="98" t="s">
        <v>77</v>
      </c>
      <c r="D32" s="99">
        <v>45597</v>
      </c>
      <c r="E32" s="119"/>
      <c r="F32" s="120"/>
      <c r="G32" s="120"/>
      <c r="H32" s="121"/>
      <c r="I32" s="122"/>
      <c r="J32" s="113"/>
      <c r="L32" s="96">
        <f t="shared" si="0"/>
        <v>0</v>
      </c>
      <c r="AE32">
        <f t="shared" si="1"/>
        <v>45597</v>
      </c>
    </row>
    <row r="33" spans="1:31" x14ac:dyDescent="0.2">
      <c r="A33" s="97" t="s">
        <v>247</v>
      </c>
      <c r="B33" s="98" t="s">
        <v>68</v>
      </c>
      <c r="C33" s="98" t="s">
        <v>77</v>
      </c>
      <c r="D33" s="99">
        <v>45627</v>
      </c>
      <c r="E33" s="119"/>
      <c r="F33" s="120"/>
      <c r="G33" s="120"/>
      <c r="H33" s="121"/>
      <c r="I33" s="122"/>
      <c r="J33" s="113"/>
      <c r="L33" s="96">
        <f t="shared" si="0"/>
        <v>0</v>
      </c>
      <c r="AE33">
        <f t="shared" si="1"/>
        <v>45627</v>
      </c>
    </row>
    <row r="34" spans="1:31" x14ac:dyDescent="0.2">
      <c r="A34" s="97" t="s">
        <v>248</v>
      </c>
      <c r="B34" s="98" t="s">
        <v>68</v>
      </c>
      <c r="C34" s="98" t="s">
        <v>77</v>
      </c>
      <c r="D34" s="99">
        <v>45658</v>
      </c>
      <c r="E34" s="119"/>
      <c r="F34" s="120"/>
      <c r="G34" s="120"/>
      <c r="H34" s="121"/>
      <c r="I34" s="122"/>
      <c r="J34" s="113"/>
      <c r="L34" s="96">
        <f t="shared" si="0"/>
        <v>0</v>
      </c>
      <c r="AE34">
        <f t="shared" si="1"/>
        <v>45658</v>
      </c>
    </row>
    <row r="35" spans="1:31" x14ac:dyDescent="0.2">
      <c r="A35" s="97" t="s">
        <v>249</v>
      </c>
      <c r="B35" s="98" t="s">
        <v>68</v>
      </c>
      <c r="C35" s="98" t="s">
        <v>77</v>
      </c>
      <c r="D35" s="99">
        <v>45689</v>
      </c>
      <c r="E35" s="119"/>
      <c r="F35" s="120"/>
      <c r="G35" s="120"/>
      <c r="H35" s="121"/>
      <c r="I35" s="122"/>
      <c r="J35" s="113"/>
      <c r="L35" s="96">
        <f t="shared" si="0"/>
        <v>0</v>
      </c>
      <c r="AE35">
        <f t="shared" si="1"/>
        <v>45689</v>
      </c>
    </row>
    <row r="36" spans="1:31" x14ac:dyDescent="0.2">
      <c r="A36" s="97" t="s">
        <v>250</v>
      </c>
      <c r="B36" s="98" t="s">
        <v>68</v>
      </c>
      <c r="C36" s="98" t="s">
        <v>77</v>
      </c>
      <c r="D36" s="99">
        <v>45717</v>
      </c>
      <c r="E36" s="119"/>
      <c r="F36" s="120"/>
      <c r="G36" s="120"/>
      <c r="H36" s="121"/>
      <c r="I36" s="122"/>
      <c r="J36" s="113"/>
      <c r="L36" s="96">
        <f t="shared" si="0"/>
        <v>0</v>
      </c>
      <c r="AE36">
        <f t="shared" si="1"/>
        <v>45717</v>
      </c>
    </row>
    <row r="37" spans="1:31" x14ac:dyDescent="0.2">
      <c r="A37" s="97" t="s">
        <v>251</v>
      </c>
      <c r="B37" s="98" t="s">
        <v>68</v>
      </c>
      <c r="C37" s="98" t="s">
        <v>77</v>
      </c>
      <c r="D37" s="99">
        <v>45748</v>
      </c>
      <c r="E37" s="119"/>
      <c r="F37" s="120"/>
      <c r="G37" s="120"/>
      <c r="H37" s="121"/>
      <c r="I37" s="122"/>
      <c r="J37" s="113"/>
      <c r="L37" s="96">
        <f t="shared" si="0"/>
        <v>0</v>
      </c>
      <c r="AE37">
        <f t="shared" si="1"/>
        <v>45748</v>
      </c>
    </row>
    <row r="38" spans="1:31" x14ac:dyDescent="0.2">
      <c r="A38" s="97" t="s">
        <v>252</v>
      </c>
      <c r="B38" s="98" t="s">
        <v>68</v>
      </c>
      <c r="C38" s="98" t="s">
        <v>77</v>
      </c>
      <c r="D38" s="99">
        <v>45778</v>
      </c>
      <c r="E38" s="119"/>
      <c r="F38" s="120"/>
      <c r="G38" s="120"/>
      <c r="H38" s="121"/>
      <c r="I38" s="122"/>
      <c r="J38" s="113"/>
      <c r="L38" s="96">
        <f t="shared" si="0"/>
        <v>0</v>
      </c>
      <c r="AE38">
        <f t="shared" si="1"/>
        <v>45778</v>
      </c>
    </row>
    <row r="39" spans="1:31" x14ac:dyDescent="0.2">
      <c r="A39" s="97" t="s">
        <v>253</v>
      </c>
      <c r="B39" s="98" t="s">
        <v>68</v>
      </c>
      <c r="C39" s="98" t="s">
        <v>77</v>
      </c>
      <c r="D39" s="99">
        <v>45809</v>
      </c>
      <c r="E39" s="119"/>
      <c r="F39" s="120"/>
      <c r="G39" s="120"/>
      <c r="H39" s="121"/>
      <c r="I39" s="122"/>
      <c r="J39" s="113"/>
      <c r="L39" s="96">
        <f t="shared" si="0"/>
        <v>0</v>
      </c>
      <c r="AE39">
        <f t="shared" si="1"/>
        <v>45809</v>
      </c>
    </row>
    <row r="40" spans="1:31" x14ac:dyDescent="0.2">
      <c r="A40" s="97" t="s">
        <v>254</v>
      </c>
      <c r="B40" s="98" t="s">
        <v>68</v>
      </c>
      <c r="C40" s="98" t="s">
        <v>77</v>
      </c>
      <c r="D40" s="99">
        <v>45839</v>
      </c>
      <c r="E40" s="119"/>
      <c r="F40" s="120"/>
      <c r="G40" s="120"/>
      <c r="H40" s="121"/>
      <c r="I40" s="122"/>
      <c r="J40" s="113"/>
      <c r="L40" s="96">
        <f t="shared" si="0"/>
        <v>0</v>
      </c>
      <c r="AE40">
        <f t="shared" si="1"/>
        <v>45839</v>
      </c>
    </row>
    <row r="41" spans="1:31" x14ac:dyDescent="0.2">
      <c r="A41" s="97" t="s">
        <v>255</v>
      </c>
      <c r="B41" s="98" t="s">
        <v>68</v>
      </c>
      <c r="C41" s="98" t="s">
        <v>77</v>
      </c>
      <c r="D41" s="99">
        <v>45870</v>
      </c>
      <c r="E41" s="119"/>
      <c r="F41" s="120"/>
      <c r="G41" s="120"/>
      <c r="H41" s="121"/>
      <c r="I41" s="122"/>
      <c r="J41" s="113"/>
      <c r="L41" s="96">
        <f t="shared" si="0"/>
        <v>0</v>
      </c>
      <c r="AE41">
        <f t="shared" si="1"/>
        <v>45870</v>
      </c>
    </row>
    <row r="42" spans="1:31" x14ac:dyDescent="0.2">
      <c r="A42" s="97" t="s">
        <v>256</v>
      </c>
      <c r="B42" s="98" t="s">
        <v>68</v>
      </c>
      <c r="C42" s="98" t="s">
        <v>77</v>
      </c>
      <c r="D42" s="99">
        <v>45901</v>
      </c>
      <c r="E42" s="119"/>
      <c r="F42" s="120"/>
      <c r="G42" s="120"/>
      <c r="H42" s="121"/>
      <c r="I42" s="122"/>
      <c r="J42" s="113"/>
      <c r="L42" s="96">
        <f t="shared" si="0"/>
        <v>0</v>
      </c>
      <c r="AE42">
        <f t="shared" si="1"/>
        <v>45901</v>
      </c>
    </row>
    <row r="43" spans="1:31" x14ac:dyDescent="0.2">
      <c r="A43" s="97" t="s">
        <v>257</v>
      </c>
      <c r="B43" s="98" t="s">
        <v>68</v>
      </c>
      <c r="C43" s="98" t="s">
        <v>81</v>
      </c>
      <c r="D43" s="99">
        <v>45566</v>
      </c>
      <c r="E43" s="119"/>
      <c r="F43" s="120"/>
      <c r="G43" s="120"/>
      <c r="H43" s="121"/>
      <c r="I43" s="122"/>
      <c r="J43" s="113"/>
      <c r="L43" s="96">
        <f t="shared" si="0"/>
        <v>0</v>
      </c>
      <c r="AE43">
        <f t="shared" si="1"/>
        <v>45566</v>
      </c>
    </row>
    <row r="44" spans="1:31" x14ac:dyDescent="0.2">
      <c r="A44" s="97" t="s">
        <v>258</v>
      </c>
      <c r="B44" s="98" t="s">
        <v>68</v>
      </c>
      <c r="C44" s="98" t="s">
        <v>81</v>
      </c>
      <c r="D44" s="99">
        <v>45597</v>
      </c>
      <c r="E44" s="119"/>
      <c r="F44" s="120"/>
      <c r="G44" s="120"/>
      <c r="H44" s="121"/>
      <c r="I44" s="122"/>
      <c r="J44" s="113"/>
      <c r="L44" s="96">
        <f t="shared" si="0"/>
        <v>0</v>
      </c>
      <c r="AE44">
        <f t="shared" si="1"/>
        <v>45597</v>
      </c>
    </row>
    <row r="45" spans="1:31" x14ac:dyDescent="0.2">
      <c r="A45" s="97" t="s">
        <v>259</v>
      </c>
      <c r="B45" s="98" t="s">
        <v>68</v>
      </c>
      <c r="C45" s="98" t="s">
        <v>81</v>
      </c>
      <c r="D45" s="99">
        <v>45627</v>
      </c>
      <c r="E45" s="119"/>
      <c r="F45" s="120"/>
      <c r="G45" s="120"/>
      <c r="H45" s="121"/>
      <c r="I45" s="122"/>
      <c r="J45" s="113"/>
      <c r="L45" s="96">
        <f t="shared" si="0"/>
        <v>0</v>
      </c>
      <c r="AE45">
        <f t="shared" si="1"/>
        <v>45627</v>
      </c>
    </row>
    <row r="46" spans="1:31" x14ac:dyDescent="0.2">
      <c r="A46" s="97" t="s">
        <v>260</v>
      </c>
      <c r="B46" s="98" t="s">
        <v>68</v>
      </c>
      <c r="C46" s="98" t="s">
        <v>81</v>
      </c>
      <c r="D46" s="99">
        <v>45658</v>
      </c>
      <c r="E46" s="119"/>
      <c r="F46" s="120"/>
      <c r="G46" s="120"/>
      <c r="H46" s="121"/>
      <c r="I46" s="122"/>
      <c r="J46" s="113"/>
      <c r="L46" s="96">
        <f t="shared" si="0"/>
        <v>0</v>
      </c>
      <c r="AE46">
        <f t="shared" si="1"/>
        <v>45658</v>
      </c>
    </row>
    <row r="47" spans="1:31" x14ac:dyDescent="0.2">
      <c r="A47" s="97" t="s">
        <v>261</v>
      </c>
      <c r="B47" s="98" t="s">
        <v>68</v>
      </c>
      <c r="C47" s="98" t="s">
        <v>81</v>
      </c>
      <c r="D47" s="99">
        <v>45689</v>
      </c>
      <c r="E47" s="119"/>
      <c r="F47" s="120"/>
      <c r="G47" s="120"/>
      <c r="H47" s="121"/>
      <c r="I47" s="122"/>
      <c r="J47" s="113"/>
      <c r="L47" s="96">
        <f t="shared" si="0"/>
        <v>0</v>
      </c>
      <c r="AE47">
        <f t="shared" si="1"/>
        <v>45689</v>
      </c>
    </row>
    <row r="48" spans="1:31" x14ac:dyDescent="0.2">
      <c r="A48" s="97" t="s">
        <v>262</v>
      </c>
      <c r="B48" s="98" t="s">
        <v>68</v>
      </c>
      <c r="C48" s="98" t="s">
        <v>81</v>
      </c>
      <c r="D48" s="99">
        <v>45717</v>
      </c>
      <c r="E48" s="119"/>
      <c r="F48" s="120"/>
      <c r="G48" s="120"/>
      <c r="H48" s="121"/>
      <c r="I48" s="122"/>
      <c r="J48" s="113"/>
      <c r="L48" s="96">
        <f t="shared" si="0"/>
        <v>0</v>
      </c>
      <c r="AE48">
        <f t="shared" si="1"/>
        <v>45717</v>
      </c>
    </row>
    <row r="49" spans="1:31" x14ac:dyDescent="0.2">
      <c r="A49" s="97" t="s">
        <v>263</v>
      </c>
      <c r="B49" s="98" t="s">
        <v>68</v>
      </c>
      <c r="C49" s="98" t="s">
        <v>81</v>
      </c>
      <c r="D49" s="99">
        <v>45748</v>
      </c>
      <c r="E49" s="119"/>
      <c r="F49" s="120"/>
      <c r="G49" s="120"/>
      <c r="H49" s="121"/>
      <c r="I49" s="122"/>
      <c r="J49" s="113"/>
      <c r="L49" s="96">
        <f t="shared" si="0"/>
        <v>0</v>
      </c>
      <c r="AE49">
        <f t="shared" si="1"/>
        <v>45748</v>
      </c>
    </row>
    <row r="50" spans="1:31" x14ac:dyDescent="0.2">
      <c r="A50" s="97" t="s">
        <v>264</v>
      </c>
      <c r="B50" s="98" t="s">
        <v>68</v>
      </c>
      <c r="C50" s="98" t="s">
        <v>81</v>
      </c>
      <c r="D50" s="99">
        <v>45778</v>
      </c>
      <c r="E50" s="119"/>
      <c r="F50" s="120"/>
      <c r="G50" s="120"/>
      <c r="H50" s="121"/>
      <c r="I50" s="122"/>
      <c r="J50" s="113"/>
      <c r="L50" s="96">
        <f t="shared" si="0"/>
        <v>0</v>
      </c>
      <c r="AE50">
        <f t="shared" si="1"/>
        <v>45778</v>
      </c>
    </row>
    <row r="51" spans="1:31" x14ac:dyDescent="0.2">
      <c r="A51" s="97" t="s">
        <v>265</v>
      </c>
      <c r="B51" s="98" t="s">
        <v>68</v>
      </c>
      <c r="C51" s="98" t="s">
        <v>81</v>
      </c>
      <c r="D51" s="99">
        <v>45809</v>
      </c>
      <c r="E51" s="119"/>
      <c r="F51" s="120"/>
      <c r="G51" s="120"/>
      <c r="H51" s="121"/>
      <c r="I51" s="122"/>
      <c r="J51" s="113"/>
      <c r="L51" s="96">
        <f t="shared" si="0"/>
        <v>0</v>
      </c>
      <c r="AE51">
        <f t="shared" si="1"/>
        <v>45809</v>
      </c>
    </row>
    <row r="52" spans="1:31" x14ac:dyDescent="0.2">
      <c r="A52" s="97" t="s">
        <v>266</v>
      </c>
      <c r="B52" s="98" t="s">
        <v>68</v>
      </c>
      <c r="C52" s="98" t="s">
        <v>81</v>
      </c>
      <c r="D52" s="99">
        <v>45839</v>
      </c>
      <c r="E52" s="119"/>
      <c r="F52" s="120"/>
      <c r="G52" s="120"/>
      <c r="H52" s="121"/>
      <c r="I52" s="122"/>
      <c r="J52" s="113"/>
      <c r="L52" s="96">
        <f t="shared" si="0"/>
        <v>0</v>
      </c>
      <c r="AE52">
        <f t="shared" si="1"/>
        <v>45839</v>
      </c>
    </row>
    <row r="53" spans="1:31" x14ac:dyDescent="0.2">
      <c r="A53" s="97" t="s">
        <v>267</v>
      </c>
      <c r="B53" s="98" t="s">
        <v>68</v>
      </c>
      <c r="C53" s="98" t="s">
        <v>81</v>
      </c>
      <c r="D53" s="99">
        <v>45870</v>
      </c>
      <c r="E53" s="119"/>
      <c r="F53" s="120"/>
      <c r="G53" s="120"/>
      <c r="H53" s="121"/>
      <c r="I53" s="122"/>
      <c r="J53" s="113"/>
      <c r="L53" s="96">
        <f t="shared" si="0"/>
        <v>0</v>
      </c>
      <c r="AE53">
        <f t="shared" si="1"/>
        <v>45870</v>
      </c>
    </row>
    <row r="54" spans="1:31" x14ac:dyDescent="0.2">
      <c r="A54" s="97" t="s">
        <v>268</v>
      </c>
      <c r="B54" s="98" t="s">
        <v>68</v>
      </c>
      <c r="C54" s="98" t="s">
        <v>81</v>
      </c>
      <c r="D54" s="99">
        <v>45901</v>
      </c>
      <c r="E54" s="119"/>
      <c r="F54" s="120"/>
      <c r="G54" s="120"/>
      <c r="H54" s="123"/>
      <c r="I54" s="124"/>
      <c r="J54" s="113"/>
      <c r="L54" s="96">
        <f t="shared" si="0"/>
        <v>0</v>
      </c>
      <c r="AE54">
        <f t="shared" si="1"/>
        <v>45901</v>
      </c>
    </row>
    <row r="55" spans="1:31" x14ac:dyDescent="0.2">
      <c r="A55" s="97" t="s">
        <v>269</v>
      </c>
      <c r="B55" s="98" t="s">
        <v>85</v>
      </c>
      <c r="C55" s="98" t="s">
        <v>69</v>
      </c>
      <c r="D55" s="99">
        <v>45566</v>
      </c>
      <c r="E55" s="119"/>
      <c r="F55" s="120"/>
      <c r="G55" s="125"/>
      <c r="H55" s="120"/>
      <c r="I55" s="121"/>
      <c r="J55" s="113"/>
      <c r="L55" s="96">
        <f t="shared" si="0"/>
        <v>0</v>
      </c>
      <c r="AE55">
        <f t="shared" si="1"/>
        <v>45566</v>
      </c>
    </row>
    <row r="56" spans="1:31" x14ac:dyDescent="0.2">
      <c r="A56" s="97" t="s">
        <v>270</v>
      </c>
      <c r="B56" s="98" t="s">
        <v>85</v>
      </c>
      <c r="C56" s="98" t="s">
        <v>69</v>
      </c>
      <c r="D56" s="99">
        <v>45597</v>
      </c>
      <c r="E56" s="119"/>
      <c r="F56" s="120"/>
      <c r="G56" s="121"/>
      <c r="H56" s="120"/>
      <c r="I56" s="121"/>
      <c r="J56" s="113"/>
      <c r="L56" s="96">
        <f t="shared" si="0"/>
        <v>0</v>
      </c>
      <c r="AE56">
        <f t="shared" si="1"/>
        <v>45597</v>
      </c>
    </row>
    <row r="57" spans="1:31" x14ac:dyDescent="0.2">
      <c r="A57" s="97" t="s">
        <v>271</v>
      </c>
      <c r="B57" s="98" t="s">
        <v>85</v>
      </c>
      <c r="C57" s="98" t="s">
        <v>69</v>
      </c>
      <c r="D57" s="99">
        <v>45627</v>
      </c>
      <c r="E57" s="119"/>
      <c r="F57" s="120"/>
      <c r="G57" s="121"/>
      <c r="H57" s="120"/>
      <c r="I57" s="121"/>
      <c r="J57" s="113"/>
      <c r="L57" s="96">
        <f t="shared" si="0"/>
        <v>0</v>
      </c>
      <c r="AE57">
        <f t="shared" si="1"/>
        <v>45627</v>
      </c>
    </row>
    <row r="58" spans="1:31" x14ac:dyDescent="0.2">
      <c r="A58" s="97" t="s">
        <v>272</v>
      </c>
      <c r="B58" s="98" t="s">
        <v>85</v>
      </c>
      <c r="C58" s="98" t="s">
        <v>69</v>
      </c>
      <c r="D58" s="99">
        <v>45658</v>
      </c>
      <c r="E58" s="119"/>
      <c r="F58" s="120"/>
      <c r="G58" s="121"/>
      <c r="H58" s="120"/>
      <c r="I58" s="121"/>
      <c r="J58" s="113"/>
      <c r="L58" s="96">
        <f t="shared" si="0"/>
        <v>0</v>
      </c>
      <c r="AE58">
        <f t="shared" si="1"/>
        <v>45658</v>
      </c>
    </row>
    <row r="59" spans="1:31" x14ac:dyDescent="0.2">
      <c r="A59" s="97" t="s">
        <v>273</v>
      </c>
      <c r="B59" s="98" t="s">
        <v>85</v>
      </c>
      <c r="C59" s="98" t="s">
        <v>69</v>
      </c>
      <c r="D59" s="99">
        <v>45689</v>
      </c>
      <c r="E59" s="119"/>
      <c r="F59" s="120"/>
      <c r="G59" s="121"/>
      <c r="H59" s="120"/>
      <c r="I59" s="121"/>
      <c r="J59" s="113"/>
      <c r="L59" s="96">
        <f t="shared" si="0"/>
        <v>0</v>
      </c>
      <c r="AE59">
        <f t="shared" si="1"/>
        <v>45689</v>
      </c>
    </row>
    <row r="60" spans="1:31" x14ac:dyDescent="0.2">
      <c r="A60" s="97" t="s">
        <v>274</v>
      </c>
      <c r="B60" s="98" t="s">
        <v>85</v>
      </c>
      <c r="C60" s="98" t="s">
        <v>69</v>
      </c>
      <c r="D60" s="99">
        <v>45717</v>
      </c>
      <c r="E60" s="119"/>
      <c r="F60" s="120"/>
      <c r="G60" s="121"/>
      <c r="H60" s="120"/>
      <c r="I60" s="121"/>
      <c r="J60" s="113"/>
      <c r="L60" s="96">
        <f t="shared" si="0"/>
        <v>0</v>
      </c>
      <c r="AE60">
        <f t="shared" si="1"/>
        <v>45717</v>
      </c>
    </row>
    <row r="61" spans="1:31" x14ac:dyDescent="0.2">
      <c r="A61" s="97" t="s">
        <v>275</v>
      </c>
      <c r="B61" s="98" t="s">
        <v>85</v>
      </c>
      <c r="C61" s="98" t="s">
        <v>69</v>
      </c>
      <c r="D61" s="99">
        <v>45748</v>
      </c>
      <c r="E61" s="119"/>
      <c r="F61" s="120"/>
      <c r="G61" s="121"/>
      <c r="H61" s="120"/>
      <c r="I61" s="121"/>
      <c r="J61" s="113"/>
      <c r="L61" s="96">
        <f t="shared" si="0"/>
        <v>0</v>
      </c>
      <c r="AE61">
        <f t="shared" si="1"/>
        <v>45748</v>
      </c>
    </row>
    <row r="62" spans="1:31" x14ac:dyDescent="0.2">
      <c r="A62" s="97" t="s">
        <v>276</v>
      </c>
      <c r="B62" s="98" t="s">
        <v>85</v>
      </c>
      <c r="C62" s="98" t="s">
        <v>69</v>
      </c>
      <c r="D62" s="99">
        <v>45778</v>
      </c>
      <c r="E62" s="119"/>
      <c r="F62" s="120"/>
      <c r="G62" s="121"/>
      <c r="H62" s="120"/>
      <c r="I62" s="121"/>
      <c r="J62" s="113"/>
      <c r="L62" s="96">
        <f t="shared" si="0"/>
        <v>0</v>
      </c>
      <c r="AE62">
        <f t="shared" si="1"/>
        <v>45778</v>
      </c>
    </row>
    <row r="63" spans="1:31" x14ac:dyDescent="0.2">
      <c r="A63" s="97" t="s">
        <v>277</v>
      </c>
      <c r="B63" s="98" t="s">
        <v>85</v>
      </c>
      <c r="C63" s="98" t="s">
        <v>69</v>
      </c>
      <c r="D63" s="99">
        <v>45809</v>
      </c>
      <c r="E63" s="119"/>
      <c r="F63" s="120"/>
      <c r="G63" s="121"/>
      <c r="H63" s="120"/>
      <c r="I63" s="121"/>
      <c r="J63" s="113"/>
      <c r="L63" s="96">
        <f t="shared" si="0"/>
        <v>0</v>
      </c>
      <c r="AE63">
        <f t="shared" si="1"/>
        <v>45809</v>
      </c>
    </row>
    <row r="64" spans="1:31" x14ac:dyDescent="0.2">
      <c r="A64" s="97" t="s">
        <v>278</v>
      </c>
      <c r="B64" s="98" t="s">
        <v>85</v>
      </c>
      <c r="C64" s="98" t="s">
        <v>69</v>
      </c>
      <c r="D64" s="99">
        <v>45839</v>
      </c>
      <c r="E64" s="119"/>
      <c r="F64" s="120"/>
      <c r="G64" s="121"/>
      <c r="H64" s="120"/>
      <c r="I64" s="121"/>
      <c r="J64" s="113"/>
      <c r="L64" s="96">
        <f t="shared" si="0"/>
        <v>0</v>
      </c>
      <c r="AE64">
        <f t="shared" si="1"/>
        <v>45839</v>
      </c>
    </row>
    <row r="65" spans="1:31" x14ac:dyDescent="0.2">
      <c r="A65" s="97" t="s">
        <v>279</v>
      </c>
      <c r="B65" s="98" t="s">
        <v>85</v>
      </c>
      <c r="C65" s="98" t="s">
        <v>69</v>
      </c>
      <c r="D65" s="99">
        <v>45870</v>
      </c>
      <c r="E65" s="119"/>
      <c r="F65" s="120"/>
      <c r="G65" s="121"/>
      <c r="H65" s="120"/>
      <c r="I65" s="121"/>
      <c r="J65" s="113"/>
      <c r="L65" s="96">
        <f t="shared" si="0"/>
        <v>0</v>
      </c>
      <c r="AE65">
        <f t="shared" si="1"/>
        <v>45870</v>
      </c>
    </row>
    <row r="66" spans="1:31" x14ac:dyDescent="0.2">
      <c r="A66" s="97" t="s">
        <v>280</v>
      </c>
      <c r="B66" s="98" t="s">
        <v>85</v>
      </c>
      <c r="C66" s="98" t="s">
        <v>69</v>
      </c>
      <c r="D66" s="99">
        <v>45901</v>
      </c>
      <c r="E66" s="119"/>
      <c r="F66" s="120"/>
      <c r="G66" s="121"/>
      <c r="H66" s="120"/>
      <c r="I66" s="121"/>
      <c r="J66" s="113"/>
      <c r="L66" s="96">
        <f t="shared" si="0"/>
        <v>0</v>
      </c>
      <c r="AE66">
        <f t="shared" si="1"/>
        <v>45901</v>
      </c>
    </row>
    <row r="67" spans="1:31" x14ac:dyDescent="0.2">
      <c r="A67" s="97" t="s">
        <v>281</v>
      </c>
      <c r="B67" s="98" t="s">
        <v>85</v>
      </c>
      <c r="C67" s="98" t="s">
        <v>73</v>
      </c>
      <c r="D67" s="99">
        <v>45566</v>
      </c>
      <c r="E67" s="119"/>
      <c r="F67" s="120"/>
      <c r="G67" s="121"/>
      <c r="H67" s="120"/>
      <c r="I67" s="121"/>
      <c r="J67" s="113"/>
      <c r="L67" s="96">
        <f t="shared" si="0"/>
        <v>0</v>
      </c>
      <c r="AE67">
        <f t="shared" si="1"/>
        <v>45566</v>
      </c>
    </row>
    <row r="68" spans="1:31" x14ac:dyDescent="0.2">
      <c r="A68" s="97" t="s">
        <v>282</v>
      </c>
      <c r="B68" s="98" t="s">
        <v>85</v>
      </c>
      <c r="C68" s="98" t="s">
        <v>73</v>
      </c>
      <c r="D68" s="99">
        <v>45597</v>
      </c>
      <c r="E68" s="119"/>
      <c r="F68" s="120"/>
      <c r="G68" s="121"/>
      <c r="H68" s="120"/>
      <c r="I68" s="121"/>
      <c r="J68" s="113"/>
      <c r="L68" s="96">
        <f t="shared" si="0"/>
        <v>0</v>
      </c>
      <c r="AE68">
        <f t="shared" si="1"/>
        <v>45597</v>
      </c>
    </row>
    <row r="69" spans="1:31" x14ac:dyDescent="0.2">
      <c r="A69" s="97" t="s">
        <v>283</v>
      </c>
      <c r="B69" s="98" t="s">
        <v>85</v>
      </c>
      <c r="C69" s="98" t="s">
        <v>73</v>
      </c>
      <c r="D69" s="99">
        <v>45627</v>
      </c>
      <c r="E69" s="119"/>
      <c r="F69" s="120"/>
      <c r="G69" s="121"/>
      <c r="H69" s="120"/>
      <c r="I69" s="121"/>
      <c r="J69" s="113"/>
      <c r="L69" s="96">
        <f t="shared" si="0"/>
        <v>0</v>
      </c>
      <c r="AE69">
        <f t="shared" si="1"/>
        <v>45627</v>
      </c>
    </row>
    <row r="70" spans="1:31" x14ac:dyDescent="0.2">
      <c r="A70" s="97" t="s">
        <v>284</v>
      </c>
      <c r="B70" s="98" t="s">
        <v>85</v>
      </c>
      <c r="C70" s="98" t="s">
        <v>73</v>
      </c>
      <c r="D70" s="99">
        <v>45658</v>
      </c>
      <c r="E70" s="119"/>
      <c r="F70" s="120"/>
      <c r="G70" s="121"/>
      <c r="H70" s="120"/>
      <c r="I70" s="121"/>
      <c r="J70" s="113"/>
      <c r="L70" s="96">
        <f t="shared" si="0"/>
        <v>0</v>
      </c>
      <c r="AE70">
        <f t="shared" si="1"/>
        <v>45658</v>
      </c>
    </row>
    <row r="71" spans="1:31" x14ac:dyDescent="0.2">
      <c r="A71" s="97" t="s">
        <v>285</v>
      </c>
      <c r="B71" s="98" t="s">
        <v>85</v>
      </c>
      <c r="C71" s="98" t="s">
        <v>73</v>
      </c>
      <c r="D71" s="99">
        <v>45689</v>
      </c>
      <c r="E71" s="119"/>
      <c r="F71" s="120"/>
      <c r="G71" s="121"/>
      <c r="H71" s="120"/>
      <c r="I71" s="121"/>
      <c r="J71" s="113"/>
      <c r="L71" s="96">
        <f t="shared" si="0"/>
        <v>0</v>
      </c>
      <c r="AE71">
        <f t="shared" si="1"/>
        <v>45689</v>
      </c>
    </row>
    <row r="72" spans="1:31" x14ac:dyDescent="0.2">
      <c r="A72" s="97" t="s">
        <v>286</v>
      </c>
      <c r="B72" s="98" t="s">
        <v>85</v>
      </c>
      <c r="C72" s="98" t="s">
        <v>73</v>
      </c>
      <c r="D72" s="99">
        <v>45717</v>
      </c>
      <c r="E72" s="119"/>
      <c r="F72" s="120"/>
      <c r="G72" s="121"/>
      <c r="H72" s="120"/>
      <c r="I72" s="121"/>
      <c r="J72" s="113"/>
      <c r="L72" s="96">
        <f t="shared" ref="L72:L102" si="2">COUNTIFS(E72:I72,"&lt;&gt;0",E72:I72,"&lt;&gt;")</f>
        <v>0</v>
      </c>
      <c r="AE72">
        <f t="shared" ref="AE72:AE102" si="3">VALUE(D72)</f>
        <v>45717</v>
      </c>
    </row>
    <row r="73" spans="1:31" x14ac:dyDescent="0.2">
      <c r="A73" s="97" t="s">
        <v>287</v>
      </c>
      <c r="B73" s="98" t="s">
        <v>85</v>
      </c>
      <c r="C73" s="98" t="s">
        <v>73</v>
      </c>
      <c r="D73" s="99">
        <v>45748</v>
      </c>
      <c r="E73" s="119"/>
      <c r="F73" s="120"/>
      <c r="G73" s="121"/>
      <c r="H73" s="120"/>
      <c r="I73" s="121"/>
      <c r="J73" s="113"/>
      <c r="L73" s="96">
        <f t="shared" si="2"/>
        <v>0</v>
      </c>
      <c r="AE73">
        <f t="shared" si="3"/>
        <v>45748</v>
      </c>
    </row>
    <row r="74" spans="1:31" x14ac:dyDescent="0.2">
      <c r="A74" s="97" t="s">
        <v>288</v>
      </c>
      <c r="B74" s="98" t="s">
        <v>85</v>
      </c>
      <c r="C74" s="98" t="s">
        <v>73</v>
      </c>
      <c r="D74" s="99">
        <v>45778</v>
      </c>
      <c r="E74" s="119"/>
      <c r="F74" s="120"/>
      <c r="G74" s="121"/>
      <c r="H74" s="120"/>
      <c r="I74" s="121"/>
      <c r="J74" s="113"/>
      <c r="L74" s="96">
        <f t="shared" si="2"/>
        <v>0</v>
      </c>
      <c r="AE74">
        <f t="shared" si="3"/>
        <v>45778</v>
      </c>
    </row>
    <row r="75" spans="1:31" x14ac:dyDescent="0.2">
      <c r="A75" s="97" t="s">
        <v>289</v>
      </c>
      <c r="B75" s="98" t="s">
        <v>85</v>
      </c>
      <c r="C75" s="98" t="s">
        <v>73</v>
      </c>
      <c r="D75" s="99">
        <v>45809</v>
      </c>
      <c r="E75" s="119"/>
      <c r="F75" s="120"/>
      <c r="G75" s="121"/>
      <c r="H75" s="120"/>
      <c r="I75" s="121"/>
      <c r="J75" s="113"/>
      <c r="L75" s="96">
        <f t="shared" si="2"/>
        <v>0</v>
      </c>
      <c r="AE75">
        <f t="shared" si="3"/>
        <v>45809</v>
      </c>
    </row>
    <row r="76" spans="1:31" x14ac:dyDescent="0.2">
      <c r="A76" s="97" t="s">
        <v>290</v>
      </c>
      <c r="B76" s="98" t="s">
        <v>85</v>
      </c>
      <c r="C76" s="98" t="s">
        <v>73</v>
      </c>
      <c r="D76" s="99">
        <v>45839</v>
      </c>
      <c r="E76" s="119"/>
      <c r="F76" s="120"/>
      <c r="G76" s="121"/>
      <c r="H76" s="120"/>
      <c r="I76" s="121"/>
      <c r="J76" s="113"/>
      <c r="L76" s="96">
        <f t="shared" si="2"/>
        <v>0</v>
      </c>
      <c r="AE76">
        <f t="shared" si="3"/>
        <v>45839</v>
      </c>
    </row>
    <row r="77" spans="1:31" x14ac:dyDescent="0.2">
      <c r="A77" s="97" t="s">
        <v>291</v>
      </c>
      <c r="B77" s="98" t="s">
        <v>85</v>
      </c>
      <c r="C77" s="98" t="s">
        <v>73</v>
      </c>
      <c r="D77" s="99">
        <v>45870</v>
      </c>
      <c r="E77" s="119"/>
      <c r="F77" s="120"/>
      <c r="G77" s="121"/>
      <c r="H77" s="120"/>
      <c r="I77" s="121"/>
      <c r="J77" s="113"/>
      <c r="L77" s="96">
        <f t="shared" si="2"/>
        <v>0</v>
      </c>
      <c r="AE77">
        <f t="shared" si="3"/>
        <v>45870</v>
      </c>
    </row>
    <row r="78" spans="1:31" x14ac:dyDescent="0.2">
      <c r="A78" s="97" t="s">
        <v>292</v>
      </c>
      <c r="B78" s="98" t="s">
        <v>85</v>
      </c>
      <c r="C78" s="98" t="s">
        <v>73</v>
      </c>
      <c r="D78" s="99">
        <v>45901</v>
      </c>
      <c r="E78" s="119"/>
      <c r="F78" s="120"/>
      <c r="G78" s="121"/>
      <c r="H78" s="120"/>
      <c r="I78" s="121"/>
      <c r="J78" s="113"/>
      <c r="L78" s="96">
        <f t="shared" si="2"/>
        <v>0</v>
      </c>
      <c r="AE78">
        <f t="shared" si="3"/>
        <v>45901</v>
      </c>
    </row>
    <row r="79" spans="1:31" x14ac:dyDescent="0.2">
      <c r="A79" s="97" t="s">
        <v>293</v>
      </c>
      <c r="B79" s="98" t="s">
        <v>85</v>
      </c>
      <c r="C79" s="98" t="s">
        <v>77</v>
      </c>
      <c r="D79" s="99">
        <v>45566</v>
      </c>
      <c r="E79" s="119"/>
      <c r="F79" s="120"/>
      <c r="G79" s="121"/>
      <c r="H79" s="120"/>
      <c r="I79" s="121"/>
      <c r="J79" s="113"/>
      <c r="L79" s="96">
        <f t="shared" si="2"/>
        <v>0</v>
      </c>
      <c r="AE79">
        <f t="shared" si="3"/>
        <v>45566</v>
      </c>
    </row>
    <row r="80" spans="1:31" x14ac:dyDescent="0.2">
      <c r="A80" s="97" t="s">
        <v>294</v>
      </c>
      <c r="B80" s="98" t="s">
        <v>85</v>
      </c>
      <c r="C80" s="98" t="s">
        <v>77</v>
      </c>
      <c r="D80" s="99">
        <v>45597</v>
      </c>
      <c r="E80" s="119"/>
      <c r="F80" s="120"/>
      <c r="G80" s="121"/>
      <c r="H80" s="120"/>
      <c r="I80" s="121"/>
      <c r="J80" s="113"/>
      <c r="L80" s="96">
        <f t="shared" si="2"/>
        <v>0</v>
      </c>
      <c r="AE80">
        <f t="shared" si="3"/>
        <v>45597</v>
      </c>
    </row>
    <row r="81" spans="1:31" x14ac:dyDescent="0.2">
      <c r="A81" s="97" t="s">
        <v>295</v>
      </c>
      <c r="B81" s="98" t="s">
        <v>85</v>
      </c>
      <c r="C81" s="98" t="s">
        <v>77</v>
      </c>
      <c r="D81" s="99">
        <v>45627</v>
      </c>
      <c r="E81" s="119"/>
      <c r="F81" s="120"/>
      <c r="G81" s="121"/>
      <c r="H81" s="120"/>
      <c r="I81" s="121"/>
      <c r="J81" s="113"/>
      <c r="L81" s="96">
        <f t="shared" si="2"/>
        <v>0</v>
      </c>
      <c r="AE81">
        <f t="shared" si="3"/>
        <v>45627</v>
      </c>
    </row>
    <row r="82" spans="1:31" x14ac:dyDescent="0.2">
      <c r="A82" s="97" t="s">
        <v>296</v>
      </c>
      <c r="B82" s="98" t="s">
        <v>85</v>
      </c>
      <c r="C82" s="98" t="s">
        <v>77</v>
      </c>
      <c r="D82" s="99">
        <v>45658</v>
      </c>
      <c r="E82" s="119"/>
      <c r="F82" s="120"/>
      <c r="G82" s="121"/>
      <c r="H82" s="120"/>
      <c r="I82" s="121"/>
      <c r="J82" s="113"/>
      <c r="L82" s="96">
        <f t="shared" si="2"/>
        <v>0</v>
      </c>
      <c r="AE82">
        <f t="shared" si="3"/>
        <v>45658</v>
      </c>
    </row>
    <row r="83" spans="1:31" x14ac:dyDescent="0.2">
      <c r="A83" s="97" t="s">
        <v>297</v>
      </c>
      <c r="B83" s="98" t="s">
        <v>85</v>
      </c>
      <c r="C83" s="98" t="s">
        <v>77</v>
      </c>
      <c r="D83" s="99">
        <v>45689</v>
      </c>
      <c r="E83" s="119"/>
      <c r="F83" s="120"/>
      <c r="G83" s="121"/>
      <c r="H83" s="120"/>
      <c r="I83" s="121"/>
      <c r="J83" s="113"/>
      <c r="L83" s="96">
        <f t="shared" si="2"/>
        <v>0</v>
      </c>
      <c r="AE83">
        <f t="shared" si="3"/>
        <v>45689</v>
      </c>
    </row>
    <row r="84" spans="1:31" x14ac:dyDescent="0.2">
      <c r="A84" s="97" t="s">
        <v>298</v>
      </c>
      <c r="B84" s="98" t="s">
        <v>85</v>
      </c>
      <c r="C84" s="98" t="s">
        <v>77</v>
      </c>
      <c r="D84" s="99">
        <v>45717</v>
      </c>
      <c r="E84" s="119"/>
      <c r="F84" s="120"/>
      <c r="G84" s="121"/>
      <c r="H84" s="120"/>
      <c r="I84" s="121"/>
      <c r="J84" s="113"/>
      <c r="L84" s="96">
        <f t="shared" si="2"/>
        <v>0</v>
      </c>
      <c r="AE84">
        <f t="shared" si="3"/>
        <v>45717</v>
      </c>
    </row>
    <row r="85" spans="1:31" x14ac:dyDescent="0.2">
      <c r="A85" s="97" t="s">
        <v>299</v>
      </c>
      <c r="B85" s="98" t="s">
        <v>85</v>
      </c>
      <c r="C85" s="98" t="s">
        <v>77</v>
      </c>
      <c r="D85" s="99">
        <v>45748</v>
      </c>
      <c r="E85" s="119"/>
      <c r="F85" s="120"/>
      <c r="G85" s="121"/>
      <c r="H85" s="120"/>
      <c r="I85" s="121"/>
      <c r="J85" s="113"/>
      <c r="L85" s="96">
        <f t="shared" si="2"/>
        <v>0</v>
      </c>
      <c r="AE85">
        <f t="shared" si="3"/>
        <v>45748</v>
      </c>
    </row>
    <row r="86" spans="1:31" x14ac:dyDescent="0.2">
      <c r="A86" s="97" t="s">
        <v>300</v>
      </c>
      <c r="B86" s="98" t="s">
        <v>85</v>
      </c>
      <c r="C86" s="98" t="s">
        <v>77</v>
      </c>
      <c r="D86" s="99">
        <v>45778</v>
      </c>
      <c r="E86" s="119"/>
      <c r="F86" s="120"/>
      <c r="G86" s="121"/>
      <c r="H86" s="120"/>
      <c r="I86" s="121"/>
      <c r="J86" s="113"/>
      <c r="L86" s="96">
        <f t="shared" si="2"/>
        <v>0</v>
      </c>
      <c r="AE86">
        <f t="shared" si="3"/>
        <v>45778</v>
      </c>
    </row>
    <row r="87" spans="1:31" x14ac:dyDescent="0.2">
      <c r="A87" s="97" t="s">
        <v>301</v>
      </c>
      <c r="B87" s="98" t="s">
        <v>85</v>
      </c>
      <c r="C87" s="98" t="s">
        <v>77</v>
      </c>
      <c r="D87" s="99">
        <v>45809</v>
      </c>
      <c r="E87" s="119"/>
      <c r="F87" s="120"/>
      <c r="G87" s="121"/>
      <c r="H87" s="120"/>
      <c r="I87" s="121"/>
      <c r="J87" s="113"/>
      <c r="L87" s="96">
        <f t="shared" si="2"/>
        <v>0</v>
      </c>
      <c r="AE87">
        <f t="shared" si="3"/>
        <v>45809</v>
      </c>
    </row>
    <row r="88" spans="1:31" x14ac:dyDescent="0.2">
      <c r="A88" s="97" t="s">
        <v>302</v>
      </c>
      <c r="B88" s="98" t="s">
        <v>85</v>
      </c>
      <c r="C88" s="98" t="s">
        <v>77</v>
      </c>
      <c r="D88" s="99">
        <v>45839</v>
      </c>
      <c r="E88" s="119"/>
      <c r="F88" s="120"/>
      <c r="G88" s="121"/>
      <c r="H88" s="120"/>
      <c r="I88" s="121"/>
      <c r="J88" s="113"/>
      <c r="L88" s="96">
        <f t="shared" si="2"/>
        <v>0</v>
      </c>
      <c r="AE88">
        <f t="shared" si="3"/>
        <v>45839</v>
      </c>
    </row>
    <row r="89" spans="1:31" x14ac:dyDescent="0.2">
      <c r="A89" s="97" t="s">
        <v>303</v>
      </c>
      <c r="B89" s="98" t="s">
        <v>85</v>
      </c>
      <c r="C89" s="98" t="s">
        <v>77</v>
      </c>
      <c r="D89" s="99">
        <v>45870</v>
      </c>
      <c r="E89" s="119"/>
      <c r="F89" s="120"/>
      <c r="G89" s="121"/>
      <c r="H89" s="120"/>
      <c r="I89" s="121"/>
      <c r="J89" s="113"/>
      <c r="L89" s="96">
        <f t="shared" si="2"/>
        <v>0</v>
      </c>
      <c r="AE89">
        <f t="shared" si="3"/>
        <v>45870</v>
      </c>
    </row>
    <row r="90" spans="1:31" x14ac:dyDescent="0.2">
      <c r="A90" s="97" t="s">
        <v>304</v>
      </c>
      <c r="B90" s="98" t="s">
        <v>85</v>
      </c>
      <c r="C90" s="98" t="s">
        <v>77</v>
      </c>
      <c r="D90" s="99">
        <v>45901</v>
      </c>
      <c r="E90" s="119"/>
      <c r="F90" s="120"/>
      <c r="G90" s="121"/>
      <c r="H90" s="120"/>
      <c r="I90" s="121"/>
      <c r="J90" s="113"/>
      <c r="L90" s="96">
        <f t="shared" si="2"/>
        <v>0</v>
      </c>
      <c r="AE90">
        <f t="shared" si="3"/>
        <v>45901</v>
      </c>
    </row>
    <row r="91" spans="1:31" x14ac:dyDescent="0.2">
      <c r="A91" s="97" t="s">
        <v>305</v>
      </c>
      <c r="B91" s="98" t="s">
        <v>85</v>
      </c>
      <c r="C91" s="98" t="s">
        <v>81</v>
      </c>
      <c r="D91" s="99">
        <v>45566</v>
      </c>
      <c r="E91" s="119"/>
      <c r="F91" s="120"/>
      <c r="G91" s="121"/>
      <c r="H91" s="120"/>
      <c r="I91" s="121"/>
      <c r="J91" s="113"/>
      <c r="L91" s="96">
        <f t="shared" si="2"/>
        <v>0</v>
      </c>
      <c r="AE91">
        <f t="shared" si="3"/>
        <v>45566</v>
      </c>
    </row>
    <row r="92" spans="1:31" x14ac:dyDescent="0.2">
      <c r="A92" s="97" t="s">
        <v>306</v>
      </c>
      <c r="B92" s="98" t="s">
        <v>85</v>
      </c>
      <c r="C92" s="98" t="s">
        <v>81</v>
      </c>
      <c r="D92" s="99">
        <v>45597</v>
      </c>
      <c r="E92" s="119"/>
      <c r="F92" s="120"/>
      <c r="G92" s="121"/>
      <c r="H92" s="120"/>
      <c r="I92" s="121"/>
      <c r="J92" s="113"/>
      <c r="L92" s="96">
        <f t="shared" si="2"/>
        <v>0</v>
      </c>
      <c r="AE92">
        <f t="shared" si="3"/>
        <v>45597</v>
      </c>
    </row>
    <row r="93" spans="1:31" x14ac:dyDescent="0.2">
      <c r="A93" s="97" t="s">
        <v>307</v>
      </c>
      <c r="B93" s="98" t="s">
        <v>85</v>
      </c>
      <c r="C93" s="98" t="s">
        <v>81</v>
      </c>
      <c r="D93" s="99">
        <v>45627</v>
      </c>
      <c r="E93" s="119"/>
      <c r="F93" s="120"/>
      <c r="G93" s="121"/>
      <c r="H93" s="120"/>
      <c r="I93" s="121"/>
      <c r="J93" s="113"/>
      <c r="L93" s="96">
        <f t="shared" si="2"/>
        <v>0</v>
      </c>
      <c r="AE93">
        <f t="shared" si="3"/>
        <v>45627</v>
      </c>
    </row>
    <row r="94" spans="1:31" x14ac:dyDescent="0.2">
      <c r="A94" s="97" t="s">
        <v>308</v>
      </c>
      <c r="B94" s="98" t="s">
        <v>85</v>
      </c>
      <c r="C94" s="98" t="s">
        <v>81</v>
      </c>
      <c r="D94" s="99">
        <v>45658</v>
      </c>
      <c r="E94" s="119"/>
      <c r="F94" s="120"/>
      <c r="G94" s="121"/>
      <c r="H94" s="120"/>
      <c r="I94" s="121"/>
      <c r="J94" s="113"/>
      <c r="L94" s="96">
        <f t="shared" si="2"/>
        <v>0</v>
      </c>
      <c r="AE94">
        <f t="shared" si="3"/>
        <v>45658</v>
      </c>
    </row>
    <row r="95" spans="1:31" x14ac:dyDescent="0.2">
      <c r="A95" s="97" t="s">
        <v>309</v>
      </c>
      <c r="B95" s="98" t="s">
        <v>85</v>
      </c>
      <c r="C95" s="98" t="s">
        <v>81</v>
      </c>
      <c r="D95" s="99">
        <v>45689</v>
      </c>
      <c r="E95" s="119"/>
      <c r="F95" s="120"/>
      <c r="G95" s="121"/>
      <c r="H95" s="120"/>
      <c r="I95" s="121"/>
      <c r="J95" s="113"/>
      <c r="L95" s="96">
        <f t="shared" si="2"/>
        <v>0</v>
      </c>
      <c r="AE95">
        <f t="shared" si="3"/>
        <v>45689</v>
      </c>
    </row>
    <row r="96" spans="1:31" x14ac:dyDescent="0.2">
      <c r="A96" s="97" t="s">
        <v>310</v>
      </c>
      <c r="B96" s="98" t="s">
        <v>85</v>
      </c>
      <c r="C96" s="98" t="s">
        <v>81</v>
      </c>
      <c r="D96" s="99">
        <v>45717</v>
      </c>
      <c r="E96" s="119"/>
      <c r="F96" s="120"/>
      <c r="G96" s="121"/>
      <c r="H96" s="120"/>
      <c r="I96" s="121"/>
      <c r="J96" s="113"/>
      <c r="L96" s="96">
        <f t="shared" si="2"/>
        <v>0</v>
      </c>
      <c r="AE96">
        <f t="shared" si="3"/>
        <v>45717</v>
      </c>
    </row>
    <row r="97" spans="1:31" x14ac:dyDescent="0.2">
      <c r="A97" s="97" t="s">
        <v>311</v>
      </c>
      <c r="B97" s="98" t="s">
        <v>85</v>
      </c>
      <c r="C97" s="98" t="s">
        <v>81</v>
      </c>
      <c r="D97" s="99">
        <v>45748</v>
      </c>
      <c r="E97" s="119"/>
      <c r="F97" s="120"/>
      <c r="G97" s="121"/>
      <c r="H97" s="120"/>
      <c r="I97" s="121"/>
      <c r="J97" s="113"/>
      <c r="L97" s="96">
        <f t="shared" si="2"/>
        <v>0</v>
      </c>
      <c r="AE97">
        <f t="shared" si="3"/>
        <v>45748</v>
      </c>
    </row>
    <row r="98" spans="1:31" x14ac:dyDescent="0.2">
      <c r="A98" s="97" t="s">
        <v>312</v>
      </c>
      <c r="B98" s="98" t="s">
        <v>85</v>
      </c>
      <c r="C98" s="98" t="s">
        <v>81</v>
      </c>
      <c r="D98" s="99">
        <v>45778</v>
      </c>
      <c r="E98" s="119"/>
      <c r="F98" s="120"/>
      <c r="G98" s="121"/>
      <c r="H98" s="120"/>
      <c r="I98" s="121"/>
      <c r="J98" s="113"/>
      <c r="L98" s="96">
        <f t="shared" si="2"/>
        <v>0</v>
      </c>
      <c r="AE98">
        <f t="shared" si="3"/>
        <v>45778</v>
      </c>
    </row>
    <row r="99" spans="1:31" x14ac:dyDescent="0.2">
      <c r="A99" s="97" t="s">
        <v>313</v>
      </c>
      <c r="B99" s="98" t="s">
        <v>85</v>
      </c>
      <c r="C99" s="98" t="s">
        <v>81</v>
      </c>
      <c r="D99" s="99">
        <v>45809</v>
      </c>
      <c r="E99" s="119"/>
      <c r="F99" s="120"/>
      <c r="G99" s="121"/>
      <c r="H99" s="120"/>
      <c r="I99" s="121"/>
      <c r="J99" s="113"/>
      <c r="L99" s="96">
        <f t="shared" si="2"/>
        <v>0</v>
      </c>
      <c r="AE99">
        <f t="shared" si="3"/>
        <v>45809</v>
      </c>
    </row>
    <row r="100" spans="1:31" x14ac:dyDescent="0.2">
      <c r="A100" s="97" t="s">
        <v>314</v>
      </c>
      <c r="B100" s="98" t="s">
        <v>85</v>
      </c>
      <c r="C100" s="98" t="s">
        <v>81</v>
      </c>
      <c r="D100" s="99">
        <v>45839</v>
      </c>
      <c r="E100" s="119"/>
      <c r="F100" s="120"/>
      <c r="G100" s="121"/>
      <c r="H100" s="120"/>
      <c r="I100" s="121"/>
      <c r="J100" s="113"/>
      <c r="L100" s="96">
        <f t="shared" si="2"/>
        <v>0</v>
      </c>
      <c r="AE100">
        <f t="shared" si="3"/>
        <v>45839</v>
      </c>
    </row>
    <row r="101" spans="1:31" x14ac:dyDescent="0.2">
      <c r="A101" s="97" t="s">
        <v>315</v>
      </c>
      <c r="B101" s="98" t="s">
        <v>85</v>
      </c>
      <c r="C101" s="98" t="s">
        <v>81</v>
      </c>
      <c r="D101" s="99">
        <v>45870</v>
      </c>
      <c r="E101" s="119"/>
      <c r="F101" s="120"/>
      <c r="G101" s="121"/>
      <c r="H101" s="120"/>
      <c r="I101" s="121"/>
      <c r="J101" s="113"/>
      <c r="L101" s="96">
        <f t="shared" si="2"/>
        <v>0</v>
      </c>
      <c r="AE101">
        <f t="shared" si="3"/>
        <v>45870</v>
      </c>
    </row>
    <row r="102" spans="1:31" ht="13.5" thickBot="1" x14ac:dyDescent="0.25">
      <c r="A102" s="103" t="s">
        <v>316</v>
      </c>
      <c r="B102" s="104" t="s">
        <v>85</v>
      </c>
      <c r="C102" s="104" t="s">
        <v>81</v>
      </c>
      <c r="D102" s="105">
        <v>45901</v>
      </c>
      <c r="E102" s="126"/>
      <c r="F102" s="127"/>
      <c r="G102" s="128"/>
      <c r="H102" s="127"/>
      <c r="I102" s="121"/>
      <c r="J102" s="113"/>
      <c r="L102" s="96">
        <f t="shared" si="2"/>
        <v>0</v>
      </c>
      <c r="AE102">
        <f t="shared" si="3"/>
        <v>45901</v>
      </c>
    </row>
    <row r="103" spans="1:31" x14ac:dyDescent="0.2"/>
    <row r="104" spans="1:31" hidden="1" x14ac:dyDescent="0.2">
      <c r="A104" t="s">
        <v>191</v>
      </c>
    </row>
  </sheetData>
  <sheetProtection algorithmName="SHA-512" hashValue="0Vwuw7V+3n/aaBQNHiUJTKSEV4JkT/YKojME5bTnyUbz53b0NrFpcVZdq3UPChhR8Xqc9OKI9R5SDmOYXLf9Ow==" saltValue="/YDDiMxagryPzRVO4Ws1mA==" spinCount="100000" sheet="1" objects="1" scenarios="1" autoFilter="0"/>
  <autoFilter ref="A6:I6" xr:uid="{51C68F4C-E594-4DEF-A28C-3ED6B9F73BE3}"/>
  <printOptions horizontalCentered="1"/>
  <pageMargins left="0.25" right="0.25" top="0.6" bottom="0.6" header="0.25" footer="0.25"/>
  <pageSetup scale="55" orientation="landscape" r:id="rId1"/>
  <headerFooter>
    <oddHeader>&amp;R&amp;D</oddHeader>
    <oddFooter>&amp;L&amp;A&amp;C&amp;"Arial,Bold"DRAFT Milliman, Inc.&amp;RPage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6EB8-566A-4AF3-82C6-E3E1DFA2763C}">
  <sheetPr codeName="Sheet4">
    <tabColor rgb="FF8EA780"/>
  </sheetPr>
  <dimension ref="A1:AC104"/>
  <sheetViews>
    <sheetView showGridLines="0" zoomScaleNormal="100" workbookViewId="0"/>
  </sheetViews>
  <sheetFormatPr defaultColWidth="0" defaultRowHeight="12.75" zeroHeight="1" x14ac:dyDescent="0.2"/>
  <cols>
    <col min="1" max="1" width="15.5703125" customWidth="1"/>
    <col min="2" max="2" width="11" customWidth="1"/>
    <col min="3" max="3" width="20.28515625" customWidth="1"/>
    <col min="4" max="4" width="11.85546875" customWidth="1"/>
    <col min="5" max="7" width="22.5703125" customWidth="1"/>
    <col min="8" max="8" width="3.140625" customWidth="1"/>
    <col min="9" max="29" width="0" hidden="1" customWidth="1"/>
    <col min="30" max="16384" width="8.7109375" hidden="1"/>
  </cols>
  <sheetData>
    <row r="1" spans="1:29" ht="18" customHeight="1" x14ac:dyDescent="0.25">
      <c r="A1" s="42" t="s">
        <v>0</v>
      </c>
      <c r="B1" s="76"/>
      <c r="C1" s="76"/>
      <c r="D1" s="76"/>
      <c r="I1" t="s">
        <v>191</v>
      </c>
    </row>
    <row r="2" spans="1:29" ht="18" customHeight="1" x14ac:dyDescent="0.25">
      <c r="A2" s="42" t="s">
        <v>3</v>
      </c>
      <c r="B2" s="76"/>
      <c r="C2" s="76"/>
      <c r="D2" s="76"/>
    </row>
    <row r="3" spans="1:29" ht="18" customHeight="1" x14ac:dyDescent="0.25">
      <c r="A3" s="42" t="str">
        <f>"Provider: " &amp; Attestation!this_plan</f>
        <v>Provider: &lt; Please select Provider Name from dropdown &gt;</v>
      </c>
      <c r="B3" s="76"/>
      <c r="C3" s="76"/>
      <c r="D3" s="76"/>
    </row>
    <row r="4" spans="1:29" ht="18" customHeight="1" x14ac:dyDescent="0.25">
      <c r="A4" s="42" t="s">
        <v>170</v>
      </c>
      <c r="B4" s="76"/>
      <c r="C4" s="76"/>
      <c r="D4" s="76"/>
      <c r="G4" s="49" t="s">
        <v>193</v>
      </c>
    </row>
    <row r="5" spans="1:29" ht="18" customHeight="1" thickBot="1" x14ac:dyDescent="0.3">
      <c r="A5" s="42"/>
      <c r="B5" s="76"/>
      <c r="C5" s="76"/>
      <c r="D5" s="76"/>
      <c r="E5" s="4"/>
      <c r="F5" s="4"/>
    </row>
    <row r="6" spans="1:29" ht="32.1" customHeight="1" thickBot="1" x14ac:dyDescent="0.25">
      <c r="A6" s="79" t="s">
        <v>219</v>
      </c>
      <c r="B6" s="80" t="s">
        <v>61</v>
      </c>
      <c r="C6" s="80" t="s">
        <v>62</v>
      </c>
      <c r="D6" s="81" t="s">
        <v>173</v>
      </c>
      <c r="E6" s="82" t="s">
        <v>725</v>
      </c>
      <c r="F6" s="85" t="s">
        <v>728</v>
      </c>
      <c r="G6" s="83" t="s">
        <v>189</v>
      </c>
      <c r="J6" s="85" t="s">
        <v>220</v>
      </c>
    </row>
    <row r="7" spans="1:29" x14ac:dyDescent="0.2">
      <c r="A7" s="86" t="s">
        <v>221</v>
      </c>
      <c r="B7" s="87" t="s">
        <v>68</v>
      </c>
      <c r="C7" s="87" t="s">
        <v>69</v>
      </c>
      <c r="D7" s="88">
        <v>45566</v>
      </c>
      <c r="E7" s="92"/>
      <c r="F7" s="117"/>
      <c r="G7" s="90"/>
      <c r="J7" s="96">
        <f>COUNTIFS(E7:G7,"&lt;&gt;0",E7:G7,"&lt;&gt;")</f>
        <v>0</v>
      </c>
      <c r="AC7">
        <f>VALUE(D7)</f>
        <v>45566</v>
      </c>
    </row>
    <row r="8" spans="1:29" x14ac:dyDescent="0.2">
      <c r="A8" s="97" t="s">
        <v>222</v>
      </c>
      <c r="B8" s="98" t="s">
        <v>68</v>
      </c>
      <c r="C8" s="98" t="s">
        <v>69</v>
      </c>
      <c r="D8" s="99">
        <v>45597</v>
      </c>
      <c r="E8" s="119"/>
      <c r="F8" s="120"/>
      <c r="G8" s="122"/>
      <c r="J8" s="96">
        <f t="shared" ref="J8:J71" si="0">COUNTIFS(E8:G8,"&lt;&gt;0",E8:G8,"&lt;&gt;")</f>
        <v>0</v>
      </c>
      <c r="AC8">
        <f t="shared" ref="AC8:AC71" si="1">VALUE(D8)</f>
        <v>45597</v>
      </c>
    </row>
    <row r="9" spans="1:29" x14ac:dyDescent="0.2">
      <c r="A9" s="97" t="s">
        <v>223</v>
      </c>
      <c r="B9" s="98" t="s">
        <v>68</v>
      </c>
      <c r="C9" s="98" t="s">
        <v>69</v>
      </c>
      <c r="D9" s="99">
        <v>45627</v>
      </c>
      <c r="E9" s="119"/>
      <c r="F9" s="120"/>
      <c r="G9" s="122"/>
      <c r="J9" s="96">
        <f t="shared" si="0"/>
        <v>0</v>
      </c>
      <c r="AC9">
        <f t="shared" si="1"/>
        <v>45627</v>
      </c>
    </row>
    <row r="10" spans="1:29" x14ac:dyDescent="0.2">
      <c r="A10" s="97" t="s">
        <v>224</v>
      </c>
      <c r="B10" s="98" t="s">
        <v>68</v>
      </c>
      <c r="C10" s="98" t="s">
        <v>69</v>
      </c>
      <c r="D10" s="99">
        <v>45658</v>
      </c>
      <c r="E10" s="119"/>
      <c r="F10" s="120"/>
      <c r="G10" s="122"/>
      <c r="J10" s="96">
        <f t="shared" si="0"/>
        <v>0</v>
      </c>
      <c r="AC10">
        <f t="shared" si="1"/>
        <v>45658</v>
      </c>
    </row>
    <row r="11" spans="1:29" x14ac:dyDescent="0.2">
      <c r="A11" s="97" t="s">
        <v>225</v>
      </c>
      <c r="B11" s="98" t="s">
        <v>68</v>
      </c>
      <c r="C11" s="98" t="s">
        <v>69</v>
      </c>
      <c r="D11" s="99">
        <v>45689</v>
      </c>
      <c r="E11" s="119"/>
      <c r="F11" s="120"/>
      <c r="G11" s="122"/>
      <c r="J11" s="96">
        <f t="shared" si="0"/>
        <v>0</v>
      </c>
      <c r="AC11">
        <f t="shared" si="1"/>
        <v>45689</v>
      </c>
    </row>
    <row r="12" spans="1:29" x14ac:dyDescent="0.2">
      <c r="A12" s="97" t="s">
        <v>226</v>
      </c>
      <c r="B12" s="98" t="s">
        <v>68</v>
      </c>
      <c r="C12" s="98" t="s">
        <v>69</v>
      </c>
      <c r="D12" s="99">
        <v>45717</v>
      </c>
      <c r="E12" s="119"/>
      <c r="F12" s="120"/>
      <c r="G12" s="122"/>
      <c r="J12" s="96">
        <f t="shared" si="0"/>
        <v>0</v>
      </c>
      <c r="AC12">
        <f t="shared" si="1"/>
        <v>45717</v>
      </c>
    </row>
    <row r="13" spans="1:29" x14ac:dyDescent="0.2">
      <c r="A13" s="97" t="s">
        <v>227</v>
      </c>
      <c r="B13" s="98" t="s">
        <v>68</v>
      </c>
      <c r="C13" s="98" t="s">
        <v>69</v>
      </c>
      <c r="D13" s="99">
        <v>45748</v>
      </c>
      <c r="E13" s="119"/>
      <c r="F13" s="120"/>
      <c r="G13" s="122"/>
      <c r="J13" s="96">
        <f t="shared" si="0"/>
        <v>0</v>
      </c>
      <c r="AC13">
        <f t="shared" si="1"/>
        <v>45748</v>
      </c>
    </row>
    <row r="14" spans="1:29" x14ac:dyDescent="0.2">
      <c r="A14" s="97" t="s">
        <v>228</v>
      </c>
      <c r="B14" s="98" t="s">
        <v>68</v>
      </c>
      <c r="C14" s="98" t="s">
        <v>69</v>
      </c>
      <c r="D14" s="99">
        <v>45778</v>
      </c>
      <c r="E14" s="119"/>
      <c r="F14" s="120"/>
      <c r="G14" s="122"/>
      <c r="J14" s="96">
        <f t="shared" si="0"/>
        <v>0</v>
      </c>
      <c r="AC14">
        <f t="shared" si="1"/>
        <v>45778</v>
      </c>
    </row>
    <row r="15" spans="1:29" x14ac:dyDescent="0.2">
      <c r="A15" s="97" t="s">
        <v>229</v>
      </c>
      <c r="B15" s="98" t="s">
        <v>68</v>
      </c>
      <c r="C15" s="98" t="s">
        <v>69</v>
      </c>
      <c r="D15" s="99">
        <v>45809</v>
      </c>
      <c r="E15" s="119"/>
      <c r="F15" s="120"/>
      <c r="G15" s="122"/>
      <c r="J15" s="96">
        <f t="shared" si="0"/>
        <v>0</v>
      </c>
      <c r="AC15">
        <f t="shared" si="1"/>
        <v>45809</v>
      </c>
    </row>
    <row r="16" spans="1:29" x14ac:dyDescent="0.2">
      <c r="A16" s="97" t="s">
        <v>230</v>
      </c>
      <c r="B16" s="98" t="s">
        <v>68</v>
      </c>
      <c r="C16" s="98" t="s">
        <v>69</v>
      </c>
      <c r="D16" s="99">
        <v>45839</v>
      </c>
      <c r="E16" s="119"/>
      <c r="F16" s="120"/>
      <c r="G16" s="122"/>
      <c r="J16" s="96">
        <f t="shared" si="0"/>
        <v>0</v>
      </c>
      <c r="AC16">
        <f t="shared" si="1"/>
        <v>45839</v>
      </c>
    </row>
    <row r="17" spans="1:29" x14ac:dyDescent="0.2">
      <c r="A17" s="97" t="s">
        <v>231</v>
      </c>
      <c r="B17" s="98" t="s">
        <v>68</v>
      </c>
      <c r="C17" s="98" t="s">
        <v>69</v>
      </c>
      <c r="D17" s="99">
        <v>45870</v>
      </c>
      <c r="E17" s="119"/>
      <c r="F17" s="120"/>
      <c r="G17" s="122"/>
      <c r="J17" s="96">
        <f t="shared" si="0"/>
        <v>0</v>
      </c>
      <c r="AC17">
        <f t="shared" si="1"/>
        <v>45870</v>
      </c>
    </row>
    <row r="18" spans="1:29" x14ac:dyDescent="0.2">
      <c r="A18" s="97" t="s">
        <v>232</v>
      </c>
      <c r="B18" s="98" t="s">
        <v>68</v>
      </c>
      <c r="C18" s="98" t="s">
        <v>69</v>
      </c>
      <c r="D18" s="99">
        <v>45901</v>
      </c>
      <c r="E18" s="119"/>
      <c r="F18" s="120"/>
      <c r="G18" s="122"/>
      <c r="J18" s="96">
        <f t="shared" si="0"/>
        <v>0</v>
      </c>
      <c r="AC18">
        <f t="shared" si="1"/>
        <v>45901</v>
      </c>
    </row>
    <row r="19" spans="1:29" x14ac:dyDescent="0.2">
      <c r="A19" s="97" t="s">
        <v>233</v>
      </c>
      <c r="B19" s="98" t="s">
        <v>68</v>
      </c>
      <c r="C19" s="98" t="s">
        <v>73</v>
      </c>
      <c r="D19" s="99">
        <v>45566</v>
      </c>
      <c r="E19" s="119"/>
      <c r="F19" s="120"/>
      <c r="G19" s="122"/>
      <c r="J19" s="96">
        <f t="shared" si="0"/>
        <v>0</v>
      </c>
      <c r="AC19">
        <f t="shared" si="1"/>
        <v>45566</v>
      </c>
    </row>
    <row r="20" spans="1:29" x14ac:dyDescent="0.2">
      <c r="A20" s="97" t="s">
        <v>234</v>
      </c>
      <c r="B20" s="98" t="s">
        <v>68</v>
      </c>
      <c r="C20" s="98" t="s">
        <v>73</v>
      </c>
      <c r="D20" s="99">
        <v>45597</v>
      </c>
      <c r="E20" s="119"/>
      <c r="F20" s="120"/>
      <c r="G20" s="122"/>
      <c r="J20" s="96">
        <f t="shared" si="0"/>
        <v>0</v>
      </c>
      <c r="AC20">
        <f t="shared" si="1"/>
        <v>45597</v>
      </c>
    </row>
    <row r="21" spans="1:29" x14ac:dyDescent="0.2">
      <c r="A21" s="97" t="s">
        <v>235</v>
      </c>
      <c r="B21" s="98" t="s">
        <v>68</v>
      </c>
      <c r="C21" s="98" t="s">
        <v>73</v>
      </c>
      <c r="D21" s="99">
        <v>45627</v>
      </c>
      <c r="E21" s="119"/>
      <c r="F21" s="120"/>
      <c r="G21" s="122"/>
      <c r="J21" s="96">
        <f t="shared" si="0"/>
        <v>0</v>
      </c>
      <c r="AC21">
        <f t="shared" si="1"/>
        <v>45627</v>
      </c>
    </row>
    <row r="22" spans="1:29" x14ac:dyDescent="0.2">
      <c r="A22" s="97" t="s">
        <v>236</v>
      </c>
      <c r="B22" s="98" t="s">
        <v>68</v>
      </c>
      <c r="C22" s="98" t="s">
        <v>73</v>
      </c>
      <c r="D22" s="99">
        <v>45658</v>
      </c>
      <c r="E22" s="119"/>
      <c r="F22" s="120"/>
      <c r="G22" s="122"/>
      <c r="J22" s="96">
        <f t="shared" si="0"/>
        <v>0</v>
      </c>
      <c r="AC22">
        <f t="shared" si="1"/>
        <v>45658</v>
      </c>
    </row>
    <row r="23" spans="1:29" x14ac:dyDescent="0.2">
      <c r="A23" s="97" t="s">
        <v>237</v>
      </c>
      <c r="B23" s="98" t="s">
        <v>68</v>
      </c>
      <c r="C23" s="98" t="s">
        <v>73</v>
      </c>
      <c r="D23" s="99">
        <v>45689</v>
      </c>
      <c r="E23" s="119"/>
      <c r="F23" s="120"/>
      <c r="G23" s="122"/>
      <c r="J23" s="96">
        <f t="shared" si="0"/>
        <v>0</v>
      </c>
      <c r="AC23">
        <f t="shared" si="1"/>
        <v>45689</v>
      </c>
    </row>
    <row r="24" spans="1:29" x14ac:dyDescent="0.2">
      <c r="A24" s="97" t="s">
        <v>238</v>
      </c>
      <c r="B24" s="98" t="s">
        <v>68</v>
      </c>
      <c r="C24" s="98" t="s">
        <v>73</v>
      </c>
      <c r="D24" s="99">
        <v>45717</v>
      </c>
      <c r="E24" s="119"/>
      <c r="F24" s="120"/>
      <c r="G24" s="122"/>
      <c r="J24" s="96">
        <f t="shared" si="0"/>
        <v>0</v>
      </c>
      <c r="AC24">
        <f t="shared" si="1"/>
        <v>45717</v>
      </c>
    </row>
    <row r="25" spans="1:29" x14ac:dyDescent="0.2">
      <c r="A25" s="97" t="s">
        <v>239</v>
      </c>
      <c r="B25" s="98" t="s">
        <v>68</v>
      </c>
      <c r="C25" s="98" t="s">
        <v>73</v>
      </c>
      <c r="D25" s="99">
        <v>45748</v>
      </c>
      <c r="E25" s="119"/>
      <c r="F25" s="120"/>
      <c r="G25" s="122"/>
      <c r="J25" s="96">
        <f t="shared" si="0"/>
        <v>0</v>
      </c>
      <c r="AC25">
        <f t="shared" si="1"/>
        <v>45748</v>
      </c>
    </row>
    <row r="26" spans="1:29" x14ac:dyDescent="0.2">
      <c r="A26" s="97" t="s">
        <v>240</v>
      </c>
      <c r="B26" s="98" t="s">
        <v>68</v>
      </c>
      <c r="C26" s="98" t="s">
        <v>73</v>
      </c>
      <c r="D26" s="99">
        <v>45778</v>
      </c>
      <c r="E26" s="119"/>
      <c r="F26" s="120"/>
      <c r="G26" s="122"/>
      <c r="J26" s="96">
        <f t="shared" si="0"/>
        <v>0</v>
      </c>
      <c r="AC26">
        <f t="shared" si="1"/>
        <v>45778</v>
      </c>
    </row>
    <row r="27" spans="1:29" x14ac:dyDescent="0.2">
      <c r="A27" s="97" t="s">
        <v>241</v>
      </c>
      <c r="B27" s="98" t="s">
        <v>68</v>
      </c>
      <c r="C27" s="98" t="s">
        <v>73</v>
      </c>
      <c r="D27" s="99">
        <v>45809</v>
      </c>
      <c r="E27" s="119"/>
      <c r="F27" s="120"/>
      <c r="G27" s="122"/>
      <c r="J27" s="96">
        <f t="shared" si="0"/>
        <v>0</v>
      </c>
      <c r="AC27">
        <f t="shared" si="1"/>
        <v>45809</v>
      </c>
    </row>
    <row r="28" spans="1:29" x14ac:dyDescent="0.2">
      <c r="A28" s="97" t="s">
        <v>242</v>
      </c>
      <c r="B28" s="98" t="s">
        <v>68</v>
      </c>
      <c r="C28" s="98" t="s">
        <v>73</v>
      </c>
      <c r="D28" s="99">
        <v>45839</v>
      </c>
      <c r="E28" s="119"/>
      <c r="F28" s="120"/>
      <c r="G28" s="122"/>
      <c r="J28" s="96">
        <f t="shared" si="0"/>
        <v>0</v>
      </c>
      <c r="AC28">
        <f t="shared" si="1"/>
        <v>45839</v>
      </c>
    </row>
    <row r="29" spans="1:29" x14ac:dyDescent="0.2">
      <c r="A29" s="97" t="s">
        <v>243</v>
      </c>
      <c r="B29" s="98" t="s">
        <v>68</v>
      </c>
      <c r="C29" s="98" t="s">
        <v>73</v>
      </c>
      <c r="D29" s="99">
        <v>45870</v>
      </c>
      <c r="E29" s="119"/>
      <c r="F29" s="120"/>
      <c r="G29" s="122"/>
      <c r="J29" s="96">
        <f t="shared" si="0"/>
        <v>0</v>
      </c>
      <c r="AC29">
        <f t="shared" si="1"/>
        <v>45870</v>
      </c>
    </row>
    <row r="30" spans="1:29" x14ac:dyDescent="0.2">
      <c r="A30" s="97" t="s">
        <v>244</v>
      </c>
      <c r="B30" s="98" t="s">
        <v>68</v>
      </c>
      <c r="C30" s="98" t="s">
        <v>73</v>
      </c>
      <c r="D30" s="99">
        <v>45901</v>
      </c>
      <c r="E30" s="119"/>
      <c r="F30" s="120"/>
      <c r="G30" s="122"/>
      <c r="J30" s="96">
        <f t="shared" si="0"/>
        <v>0</v>
      </c>
      <c r="AC30">
        <f t="shared" si="1"/>
        <v>45901</v>
      </c>
    </row>
    <row r="31" spans="1:29" x14ac:dyDescent="0.2">
      <c r="A31" s="97" t="s">
        <v>245</v>
      </c>
      <c r="B31" s="98" t="s">
        <v>68</v>
      </c>
      <c r="C31" s="98" t="s">
        <v>77</v>
      </c>
      <c r="D31" s="99">
        <v>45566</v>
      </c>
      <c r="E31" s="119"/>
      <c r="F31" s="120"/>
      <c r="G31" s="122"/>
      <c r="J31" s="96">
        <f t="shared" si="0"/>
        <v>0</v>
      </c>
      <c r="AC31">
        <f t="shared" si="1"/>
        <v>45566</v>
      </c>
    </row>
    <row r="32" spans="1:29" x14ac:dyDescent="0.2">
      <c r="A32" s="97" t="s">
        <v>246</v>
      </c>
      <c r="B32" s="98" t="s">
        <v>68</v>
      </c>
      <c r="C32" s="98" t="s">
        <v>77</v>
      </c>
      <c r="D32" s="99">
        <v>45597</v>
      </c>
      <c r="E32" s="119"/>
      <c r="F32" s="120"/>
      <c r="G32" s="122"/>
      <c r="J32" s="96">
        <f t="shared" si="0"/>
        <v>0</v>
      </c>
      <c r="AC32">
        <f t="shared" si="1"/>
        <v>45597</v>
      </c>
    </row>
    <row r="33" spans="1:29" x14ac:dyDescent="0.2">
      <c r="A33" s="97" t="s">
        <v>247</v>
      </c>
      <c r="B33" s="98" t="s">
        <v>68</v>
      </c>
      <c r="C33" s="98" t="s">
        <v>77</v>
      </c>
      <c r="D33" s="99">
        <v>45627</v>
      </c>
      <c r="E33" s="119"/>
      <c r="F33" s="120"/>
      <c r="G33" s="122"/>
      <c r="J33" s="96">
        <f t="shared" si="0"/>
        <v>0</v>
      </c>
      <c r="AC33">
        <f t="shared" si="1"/>
        <v>45627</v>
      </c>
    </row>
    <row r="34" spans="1:29" x14ac:dyDescent="0.2">
      <c r="A34" s="97" t="s">
        <v>248</v>
      </c>
      <c r="B34" s="98" t="s">
        <v>68</v>
      </c>
      <c r="C34" s="98" t="s">
        <v>77</v>
      </c>
      <c r="D34" s="99">
        <v>45658</v>
      </c>
      <c r="E34" s="119"/>
      <c r="F34" s="120"/>
      <c r="G34" s="122"/>
      <c r="J34" s="96">
        <f t="shared" si="0"/>
        <v>0</v>
      </c>
      <c r="AC34">
        <f t="shared" si="1"/>
        <v>45658</v>
      </c>
    </row>
    <row r="35" spans="1:29" x14ac:dyDescent="0.2">
      <c r="A35" s="97" t="s">
        <v>249</v>
      </c>
      <c r="B35" s="98" t="s">
        <v>68</v>
      </c>
      <c r="C35" s="98" t="s">
        <v>77</v>
      </c>
      <c r="D35" s="99">
        <v>45689</v>
      </c>
      <c r="E35" s="119"/>
      <c r="F35" s="120"/>
      <c r="G35" s="122"/>
      <c r="J35" s="96">
        <f t="shared" si="0"/>
        <v>0</v>
      </c>
      <c r="AC35">
        <f t="shared" si="1"/>
        <v>45689</v>
      </c>
    </row>
    <row r="36" spans="1:29" x14ac:dyDescent="0.2">
      <c r="A36" s="97" t="s">
        <v>250</v>
      </c>
      <c r="B36" s="98" t="s">
        <v>68</v>
      </c>
      <c r="C36" s="98" t="s">
        <v>77</v>
      </c>
      <c r="D36" s="99">
        <v>45717</v>
      </c>
      <c r="E36" s="119"/>
      <c r="F36" s="120"/>
      <c r="G36" s="122"/>
      <c r="J36" s="96">
        <f t="shared" si="0"/>
        <v>0</v>
      </c>
      <c r="AC36">
        <f t="shared" si="1"/>
        <v>45717</v>
      </c>
    </row>
    <row r="37" spans="1:29" x14ac:dyDescent="0.2">
      <c r="A37" s="97" t="s">
        <v>251</v>
      </c>
      <c r="B37" s="98" t="s">
        <v>68</v>
      </c>
      <c r="C37" s="98" t="s">
        <v>77</v>
      </c>
      <c r="D37" s="99">
        <v>45748</v>
      </c>
      <c r="E37" s="119"/>
      <c r="F37" s="120"/>
      <c r="G37" s="122"/>
      <c r="J37" s="96">
        <f t="shared" si="0"/>
        <v>0</v>
      </c>
      <c r="AC37">
        <f t="shared" si="1"/>
        <v>45748</v>
      </c>
    </row>
    <row r="38" spans="1:29" x14ac:dyDescent="0.2">
      <c r="A38" s="97" t="s">
        <v>252</v>
      </c>
      <c r="B38" s="98" t="s">
        <v>68</v>
      </c>
      <c r="C38" s="98" t="s">
        <v>77</v>
      </c>
      <c r="D38" s="99">
        <v>45778</v>
      </c>
      <c r="E38" s="119"/>
      <c r="F38" s="120"/>
      <c r="G38" s="122"/>
      <c r="J38" s="96">
        <f t="shared" si="0"/>
        <v>0</v>
      </c>
      <c r="AC38">
        <f t="shared" si="1"/>
        <v>45778</v>
      </c>
    </row>
    <row r="39" spans="1:29" x14ac:dyDescent="0.2">
      <c r="A39" s="97" t="s">
        <v>253</v>
      </c>
      <c r="B39" s="98" t="s">
        <v>68</v>
      </c>
      <c r="C39" s="98" t="s">
        <v>77</v>
      </c>
      <c r="D39" s="99">
        <v>45809</v>
      </c>
      <c r="E39" s="119"/>
      <c r="F39" s="120"/>
      <c r="G39" s="122"/>
      <c r="J39" s="96">
        <f t="shared" si="0"/>
        <v>0</v>
      </c>
      <c r="AC39">
        <f t="shared" si="1"/>
        <v>45809</v>
      </c>
    </row>
    <row r="40" spans="1:29" x14ac:dyDescent="0.2">
      <c r="A40" s="97" t="s">
        <v>254</v>
      </c>
      <c r="B40" s="98" t="s">
        <v>68</v>
      </c>
      <c r="C40" s="98" t="s">
        <v>77</v>
      </c>
      <c r="D40" s="99">
        <v>45839</v>
      </c>
      <c r="E40" s="119"/>
      <c r="F40" s="120"/>
      <c r="G40" s="122"/>
      <c r="J40" s="96">
        <f t="shared" si="0"/>
        <v>0</v>
      </c>
      <c r="AC40">
        <f t="shared" si="1"/>
        <v>45839</v>
      </c>
    </row>
    <row r="41" spans="1:29" x14ac:dyDescent="0.2">
      <c r="A41" s="97" t="s">
        <v>255</v>
      </c>
      <c r="B41" s="98" t="s">
        <v>68</v>
      </c>
      <c r="C41" s="98" t="s">
        <v>77</v>
      </c>
      <c r="D41" s="99">
        <v>45870</v>
      </c>
      <c r="E41" s="119"/>
      <c r="F41" s="120"/>
      <c r="G41" s="122"/>
      <c r="J41" s="96">
        <f t="shared" si="0"/>
        <v>0</v>
      </c>
      <c r="AC41">
        <f t="shared" si="1"/>
        <v>45870</v>
      </c>
    </row>
    <row r="42" spans="1:29" x14ac:dyDescent="0.2">
      <c r="A42" s="97" t="s">
        <v>256</v>
      </c>
      <c r="B42" s="98" t="s">
        <v>68</v>
      </c>
      <c r="C42" s="98" t="s">
        <v>77</v>
      </c>
      <c r="D42" s="99">
        <v>45901</v>
      </c>
      <c r="E42" s="119"/>
      <c r="F42" s="120"/>
      <c r="G42" s="122"/>
      <c r="J42" s="96">
        <f t="shared" si="0"/>
        <v>0</v>
      </c>
      <c r="AC42">
        <f t="shared" si="1"/>
        <v>45901</v>
      </c>
    </row>
    <row r="43" spans="1:29" x14ac:dyDescent="0.2">
      <c r="A43" s="97" t="s">
        <v>257</v>
      </c>
      <c r="B43" s="98" t="s">
        <v>68</v>
      </c>
      <c r="C43" s="98" t="s">
        <v>81</v>
      </c>
      <c r="D43" s="99">
        <v>45566</v>
      </c>
      <c r="E43" s="119"/>
      <c r="F43" s="120"/>
      <c r="G43" s="122"/>
      <c r="J43" s="96">
        <f t="shared" si="0"/>
        <v>0</v>
      </c>
      <c r="AC43">
        <f t="shared" si="1"/>
        <v>45566</v>
      </c>
    </row>
    <row r="44" spans="1:29" x14ac:dyDescent="0.2">
      <c r="A44" s="97" t="s">
        <v>258</v>
      </c>
      <c r="B44" s="98" t="s">
        <v>68</v>
      </c>
      <c r="C44" s="98" t="s">
        <v>81</v>
      </c>
      <c r="D44" s="99">
        <v>45597</v>
      </c>
      <c r="E44" s="119"/>
      <c r="F44" s="120"/>
      <c r="G44" s="122"/>
      <c r="J44" s="96">
        <f t="shared" si="0"/>
        <v>0</v>
      </c>
      <c r="AC44">
        <f t="shared" si="1"/>
        <v>45597</v>
      </c>
    </row>
    <row r="45" spans="1:29" x14ac:dyDescent="0.2">
      <c r="A45" s="97" t="s">
        <v>259</v>
      </c>
      <c r="B45" s="98" t="s">
        <v>68</v>
      </c>
      <c r="C45" s="98" t="s">
        <v>81</v>
      </c>
      <c r="D45" s="99">
        <v>45627</v>
      </c>
      <c r="E45" s="119"/>
      <c r="F45" s="120"/>
      <c r="G45" s="122"/>
      <c r="J45" s="96">
        <f t="shared" si="0"/>
        <v>0</v>
      </c>
      <c r="AC45">
        <f t="shared" si="1"/>
        <v>45627</v>
      </c>
    </row>
    <row r="46" spans="1:29" x14ac:dyDescent="0.2">
      <c r="A46" s="97" t="s">
        <v>260</v>
      </c>
      <c r="B46" s="98" t="s">
        <v>68</v>
      </c>
      <c r="C46" s="98" t="s">
        <v>81</v>
      </c>
      <c r="D46" s="99">
        <v>45658</v>
      </c>
      <c r="E46" s="119"/>
      <c r="F46" s="120"/>
      <c r="G46" s="122"/>
      <c r="J46" s="96">
        <f t="shared" si="0"/>
        <v>0</v>
      </c>
      <c r="AC46">
        <f t="shared" si="1"/>
        <v>45658</v>
      </c>
    </row>
    <row r="47" spans="1:29" x14ac:dyDescent="0.2">
      <c r="A47" s="97" t="s">
        <v>261</v>
      </c>
      <c r="B47" s="98" t="s">
        <v>68</v>
      </c>
      <c r="C47" s="98" t="s">
        <v>81</v>
      </c>
      <c r="D47" s="99">
        <v>45689</v>
      </c>
      <c r="E47" s="119"/>
      <c r="F47" s="120"/>
      <c r="G47" s="122"/>
      <c r="J47" s="96">
        <f t="shared" si="0"/>
        <v>0</v>
      </c>
      <c r="AC47">
        <f t="shared" si="1"/>
        <v>45689</v>
      </c>
    </row>
    <row r="48" spans="1:29" x14ac:dyDescent="0.2">
      <c r="A48" s="97" t="s">
        <v>262</v>
      </c>
      <c r="B48" s="98" t="s">
        <v>68</v>
      </c>
      <c r="C48" s="98" t="s">
        <v>81</v>
      </c>
      <c r="D48" s="99">
        <v>45717</v>
      </c>
      <c r="E48" s="119"/>
      <c r="F48" s="120"/>
      <c r="G48" s="122"/>
      <c r="J48" s="96">
        <f t="shared" si="0"/>
        <v>0</v>
      </c>
      <c r="AC48">
        <f t="shared" si="1"/>
        <v>45717</v>
      </c>
    </row>
    <row r="49" spans="1:29" x14ac:dyDescent="0.2">
      <c r="A49" s="97" t="s">
        <v>263</v>
      </c>
      <c r="B49" s="98" t="s">
        <v>68</v>
      </c>
      <c r="C49" s="98" t="s">
        <v>81</v>
      </c>
      <c r="D49" s="99">
        <v>45748</v>
      </c>
      <c r="E49" s="119"/>
      <c r="F49" s="120"/>
      <c r="G49" s="122"/>
      <c r="J49" s="96">
        <f t="shared" si="0"/>
        <v>0</v>
      </c>
      <c r="AC49">
        <f t="shared" si="1"/>
        <v>45748</v>
      </c>
    </row>
    <row r="50" spans="1:29" x14ac:dyDescent="0.2">
      <c r="A50" s="97" t="s">
        <v>264</v>
      </c>
      <c r="B50" s="98" t="s">
        <v>68</v>
      </c>
      <c r="C50" s="98" t="s">
        <v>81</v>
      </c>
      <c r="D50" s="99">
        <v>45778</v>
      </c>
      <c r="E50" s="119"/>
      <c r="F50" s="120"/>
      <c r="G50" s="122"/>
      <c r="J50" s="96">
        <f t="shared" si="0"/>
        <v>0</v>
      </c>
      <c r="AC50">
        <f t="shared" si="1"/>
        <v>45778</v>
      </c>
    </row>
    <row r="51" spans="1:29" x14ac:dyDescent="0.2">
      <c r="A51" s="97" t="s">
        <v>265</v>
      </c>
      <c r="B51" s="98" t="s">
        <v>68</v>
      </c>
      <c r="C51" s="98" t="s">
        <v>81</v>
      </c>
      <c r="D51" s="99">
        <v>45809</v>
      </c>
      <c r="E51" s="119"/>
      <c r="F51" s="120"/>
      <c r="G51" s="122"/>
      <c r="J51" s="96">
        <f t="shared" si="0"/>
        <v>0</v>
      </c>
      <c r="AC51">
        <f t="shared" si="1"/>
        <v>45809</v>
      </c>
    </row>
    <row r="52" spans="1:29" x14ac:dyDescent="0.2">
      <c r="A52" s="97" t="s">
        <v>266</v>
      </c>
      <c r="B52" s="98" t="s">
        <v>68</v>
      </c>
      <c r="C52" s="98" t="s">
        <v>81</v>
      </c>
      <c r="D52" s="99">
        <v>45839</v>
      </c>
      <c r="E52" s="119"/>
      <c r="F52" s="120"/>
      <c r="G52" s="122"/>
      <c r="J52" s="96">
        <f t="shared" si="0"/>
        <v>0</v>
      </c>
      <c r="AC52">
        <f t="shared" si="1"/>
        <v>45839</v>
      </c>
    </row>
    <row r="53" spans="1:29" x14ac:dyDescent="0.2">
      <c r="A53" s="97" t="s">
        <v>267</v>
      </c>
      <c r="B53" s="98" t="s">
        <v>68</v>
      </c>
      <c r="C53" s="98" t="s">
        <v>81</v>
      </c>
      <c r="D53" s="99">
        <v>45870</v>
      </c>
      <c r="E53" s="119"/>
      <c r="F53" s="120"/>
      <c r="G53" s="122"/>
      <c r="J53" s="96">
        <f t="shared" si="0"/>
        <v>0</v>
      </c>
      <c r="AC53">
        <f t="shared" si="1"/>
        <v>45870</v>
      </c>
    </row>
    <row r="54" spans="1:29" x14ac:dyDescent="0.2">
      <c r="A54" s="97" t="s">
        <v>268</v>
      </c>
      <c r="B54" s="98" t="s">
        <v>68</v>
      </c>
      <c r="C54" s="98" t="s">
        <v>81</v>
      </c>
      <c r="D54" s="99">
        <v>45901</v>
      </c>
      <c r="E54" s="119"/>
      <c r="F54" s="120"/>
      <c r="G54" s="124"/>
      <c r="J54" s="96">
        <f t="shared" si="0"/>
        <v>0</v>
      </c>
      <c r="AC54">
        <f t="shared" si="1"/>
        <v>45901</v>
      </c>
    </row>
    <row r="55" spans="1:29" x14ac:dyDescent="0.2">
      <c r="A55" s="97" t="s">
        <v>269</v>
      </c>
      <c r="B55" s="98" t="s">
        <v>85</v>
      </c>
      <c r="C55" s="98" t="s">
        <v>69</v>
      </c>
      <c r="D55" s="99">
        <v>45566</v>
      </c>
      <c r="E55" s="119"/>
      <c r="F55" s="120"/>
      <c r="G55" s="121"/>
      <c r="J55" s="96">
        <f t="shared" si="0"/>
        <v>0</v>
      </c>
      <c r="AC55">
        <f t="shared" si="1"/>
        <v>45566</v>
      </c>
    </row>
    <row r="56" spans="1:29" x14ac:dyDescent="0.2">
      <c r="A56" s="97" t="s">
        <v>270</v>
      </c>
      <c r="B56" s="98" t="s">
        <v>85</v>
      </c>
      <c r="C56" s="98" t="s">
        <v>69</v>
      </c>
      <c r="D56" s="99">
        <v>45597</v>
      </c>
      <c r="E56" s="119"/>
      <c r="F56" s="120"/>
      <c r="G56" s="121"/>
      <c r="J56" s="96">
        <f t="shared" si="0"/>
        <v>0</v>
      </c>
      <c r="AC56">
        <f t="shared" si="1"/>
        <v>45597</v>
      </c>
    </row>
    <row r="57" spans="1:29" x14ac:dyDescent="0.2">
      <c r="A57" s="97" t="s">
        <v>271</v>
      </c>
      <c r="B57" s="98" t="s">
        <v>85</v>
      </c>
      <c r="C57" s="98" t="s">
        <v>69</v>
      </c>
      <c r="D57" s="99">
        <v>45627</v>
      </c>
      <c r="E57" s="119"/>
      <c r="F57" s="120"/>
      <c r="G57" s="121"/>
      <c r="J57" s="96">
        <f t="shared" si="0"/>
        <v>0</v>
      </c>
      <c r="AC57">
        <f t="shared" si="1"/>
        <v>45627</v>
      </c>
    </row>
    <row r="58" spans="1:29" x14ac:dyDescent="0.2">
      <c r="A58" s="97" t="s">
        <v>272</v>
      </c>
      <c r="B58" s="98" t="s">
        <v>85</v>
      </c>
      <c r="C58" s="98" t="s">
        <v>69</v>
      </c>
      <c r="D58" s="99">
        <v>45658</v>
      </c>
      <c r="E58" s="119"/>
      <c r="F58" s="120"/>
      <c r="G58" s="121"/>
      <c r="J58" s="96">
        <f t="shared" si="0"/>
        <v>0</v>
      </c>
      <c r="AC58">
        <f t="shared" si="1"/>
        <v>45658</v>
      </c>
    </row>
    <row r="59" spans="1:29" x14ac:dyDescent="0.2">
      <c r="A59" s="97" t="s">
        <v>273</v>
      </c>
      <c r="B59" s="98" t="s">
        <v>85</v>
      </c>
      <c r="C59" s="98" t="s">
        <v>69</v>
      </c>
      <c r="D59" s="99">
        <v>45689</v>
      </c>
      <c r="E59" s="119"/>
      <c r="F59" s="120"/>
      <c r="G59" s="121"/>
      <c r="J59" s="96">
        <f t="shared" si="0"/>
        <v>0</v>
      </c>
      <c r="AC59">
        <f t="shared" si="1"/>
        <v>45689</v>
      </c>
    </row>
    <row r="60" spans="1:29" x14ac:dyDescent="0.2">
      <c r="A60" s="97" t="s">
        <v>274</v>
      </c>
      <c r="B60" s="98" t="s">
        <v>85</v>
      </c>
      <c r="C60" s="98" t="s">
        <v>69</v>
      </c>
      <c r="D60" s="99">
        <v>45717</v>
      </c>
      <c r="E60" s="119"/>
      <c r="F60" s="120"/>
      <c r="G60" s="121"/>
      <c r="J60" s="96">
        <f t="shared" si="0"/>
        <v>0</v>
      </c>
      <c r="AC60">
        <f t="shared" si="1"/>
        <v>45717</v>
      </c>
    </row>
    <row r="61" spans="1:29" x14ac:dyDescent="0.2">
      <c r="A61" s="97" t="s">
        <v>275</v>
      </c>
      <c r="B61" s="98" t="s">
        <v>85</v>
      </c>
      <c r="C61" s="98" t="s">
        <v>69</v>
      </c>
      <c r="D61" s="99">
        <v>45748</v>
      </c>
      <c r="E61" s="119"/>
      <c r="F61" s="120"/>
      <c r="G61" s="121"/>
      <c r="J61" s="96">
        <f t="shared" si="0"/>
        <v>0</v>
      </c>
      <c r="AC61">
        <f t="shared" si="1"/>
        <v>45748</v>
      </c>
    </row>
    <row r="62" spans="1:29" x14ac:dyDescent="0.2">
      <c r="A62" s="97" t="s">
        <v>276</v>
      </c>
      <c r="B62" s="98" t="s">
        <v>85</v>
      </c>
      <c r="C62" s="98" t="s">
        <v>69</v>
      </c>
      <c r="D62" s="99">
        <v>45778</v>
      </c>
      <c r="E62" s="119"/>
      <c r="F62" s="120"/>
      <c r="G62" s="121"/>
      <c r="J62" s="96">
        <f t="shared" si="0"/>
        <v>0</v>
      </c>
      <c r="AC62">
        <f t="shared" si="1"/>
        <v>45778</v>
      </c>
    </row>
    <row r="63" spans="1:29" x14ac:dyDescent="0.2">
      <c r="A63" s="97" t="s">
        <v>277</v>
      </c>
      <c r="B63" s="98" t="s">
        <v>85</v>
      </c>
      <c r="C63" s="98" t="s">
        <v>69</v>
      </c>
      <c r="D63" s="99">
        <v>45809</v>
      </c>
      <c r="E63" s="119"/>
      <c r="F63" s="120"/>
      <c r="G63" s="121"/>
      <c r="J63" s="96">
        <f t="shared" si="0"/>
        <v>0</v>
      </c>
      <c r="AC63">
        <f t="shared" si="1"/>
        <v>45809</v>
      </c>
    </row>
    <row r="64" spans="1:29" x14ac:dyDescent="0.2">
      <c r="A64" s="97" t="s">
        <v>278</v>
      </c>
      <c r="B64" s="98" t="s">
        <v>85</v>
      </c>
      <c r="C64" s="98" t="s">
        <v>69</v>
      </c>
      <c r="D64" s="99">
        <v>45839</v>
      </c>
      <c r="E64" s="119"/>
      <c r="F64" s="120"/>
      <c r="G64" s="121"/>
      <c r="J64" s="96">
        <f t="shared" si="0"/>
        <v>0</v>
      </c>
      <c r="AC64">
        <f t="shared" si="1"/>
        <v>45839</v>
      </c>
    </row>
    <row r="65" spans="1:29" x14ac:dyDescent="0.2">
      <c r="A65" s="97" t="s">
        <v>279</v>
      </c>
      <c r="B65" s="98" t="s">
        <v>85</v>
      </c>
      <c r="C65" s="98" t="s">
        <v>69</v>
      </c>
      <c r="D65" s="99">
        <v>45870</v>
      </c>
      <c r="E65" s="119"/>
      <c r="F65" s="120"/>
      <c r="G65" s="121"/>
      <c r="J65" s="96">
        <f t="shared" si="0"/>
        <v>0</v>
      </c>
      <c r="AC65">
        <f t="shared" si="1"/>
        <v>45870</v>
      </c>
    </row>
    <row r="66" spans="1:29" x14ac:dyDescent="0.2">
      <c r="A66" s="97" t="s">
        <v>280</v>
      </c>
      <c r="B66" s="98" t="s">
        <v>85</v>
      </c>
      <c r="C66" s="98" t="s">
        <v>69</v>
      </c>
      <c r="D66" s="99">
        <v>45901</v>
      </c>
      <c r="E66" s="119"/>
      <c r="F66" s="120"/>
      <c r="G66" s="121"/>
      <c r="J66" s="96">
        <f t="shared" si="0"/>
        <v>0</v>
      </c>
      <c r="AC66">
        <f t="shared" si="1"/>
        <v>45901</v>
      </c>
    </row>
    <row r="67" spans="1:29" x14ac:dyDescent="0.2">
      <c r="A67" s="97" t="s">
        <v>281</v>
      </c>
      <c r="B67" s="98" t="s">
        <v>85</v>
      </c>
      <c r="C67" s="98" t="s">
        <v>73</v>
      </c>
      <c r="D67" s="99">
        <v>45566</v>
      </c>
      <c r="E67" s="119"/>
      <c r="F67" s="120"/>
      <c r="G67" s="121"/>
      <c r="J67" s="96">
        <f t="shared" si="0"/>
        <v>0</v>
      </c>
      <c r="AC67">
        <f t="shared" si="1"/>
        <v>45566</v>
      </c>
    </row>
    <row r="68" spans="1:29" x14ac:dyDescent="0.2">
      <c r="A68" s="97" t="s">
        <v>282</v>
      </c>
      <c r="B68" s="98" t="s">
        <v>85</v>
      </c>
      <c r="C68" s="98" t="s">
        <v>73</v>
      </c>
      <c r="D68" s="99">
        <v>45597</v>
      </c>
      <c r="E68" s="119"/>
      <c r="F68" s="120"/>
      <c r="G68" s="121"/>
      <c r="J68" s="96">
        <f t="shared" si="0"/>
        <v>0</v>
      </c>
      <c r="AC68">
        <f t="shared" si="1"/>
        <v>45597</v>
      </c>
    </row>
    <row r="69" spans="1:29" x14ac:dyDescent="0.2">
      <c r="A69" s="97" t="s">
        <v>283</v>
      </c>
      <c r="B69" s="98" t="s">
        <v>85</v>
      </c>
      <c r="C69" s="98" t="s">
        <v>73</v>
      </c>
      <c r="D69" s="99">
        <v>45627</v>
      </c>
      <c r="E69" s="119"/>
      <c r="F69" s="120"/>
      <c r="G69" s="121"/>
      <c r="J69" s="96">
        <f t="shared" si="0"/>
        <v>0</v>
      </c>
      <c r="AC69">
        <f t="shared" si="1"/>
        <v>45627</v>
      </c>
    </row>
    <row r="70" spans="1:29" x14ac:dyDescent="0.2">
      <c r="A70" s="97" t="s">
        <v>284</v>
      </c>
      <c r="B70" s="98" t="s">
        <v>85</v>
      </c>
      <c r="C70" s="98" t="s">
        <v>73</v>
      </c>
      <c r="D70" s="99">
        <v>45658</v>
      </c>
      <c r="E70" s="119"/>
      <c r="F70" s="120"/>
      <c r="G70" s="121"/>
      <c r="J70" s="96">
        <f t="shared" si="0"/>
        <v>0</v>
      </c>
      <c r="AC70">
        <f t="shared" si="1"/>
        <v>45658</v>
      </c>
    </row>
    <row r="71" spans="1:29" x14ac:dyDescent="0.2">
      <c r="A71" s="97" t="s">
        <v>285</v>
      </c>
      <c r="B71" s="98" t="s">
        <v>85</v>
      </c>
      <c r="C71" s="98" t="s">
        <v>73</v>
      </c>
      <c r="D71" s="99">
        <v>45689</v>
      </c>
      <c r="E71" s="119"/>
      <c r="F71" s="120"/>
      <c r="G71" s="121"/>
      <c r="J71" s="96">
        <f t="shared" si="0"/>
        <v>0</v>
      </c>
      <c r="AC71">
        <f t="shared" si="1"/>
        <v>45689</v>
      </c>
    </row>
    <row r="72" spans="1:29" x14ac:dyDescent="0.2">
      <c r="A72" s="97" t="s">
        <v>286</v>
      </c>
      <c r="B72" s="98" t="s">
        <v>85</v>
      </c>
      <c r="C72" s="98" t="s">
        <v>73</v>
      </c>
      <c r="D72" s="99">
        <v>45717</v>
      </c>
      <c r="E72" s="119"/>
      <c r="F72" s="120"/>
      <c r="G72" s="121"/>
      <c r="J72" s="96">
        <f t="shared" ref="J72:J102" si="2">COUNTIFS(E72:G72,"&lt;&gt;0",E72:G72,"&lt;&gt;")</f>
        <v>0</v>
      </c>
      <c r="AC72">
        <f t="shared" ref="AC72:AC102" si="3">VALUE(D72)</f>
        <v>45717</v>
      </c>
    </row>
    <row r="73" spans="1:29" x14ac:dyDescent="0.2">
      <c r="A73" s="97" t="s">
        <v>287</v>
      </c>
      <c r="B73" s="98" t="s">
        <v>85</v>
      </c>
      <c r="C73" s="98" t="s">
        <v>73</v>
      </c>
      <c r="D73" s="99">
        <v>45748</v>
      </c>
      <c r="E73" s="119"/>
      <c r="F73" s="120"/>
      <c r="G73" s="121"/>
      <c r="J73" s="96">
        <f t="shared" si="2"/>
        <v>0</v>
      </c>
      <c r="AC73">
        <f t="shared" si="3"/>
        <v>45748</v>
      </c>
    </row>
    <row r="74" spans="1:29" x14ac:dyDescent="0.2">
      <c r="A74" s="97" t="s">
        <v>288</v>
      </c>
      <c r="B74" s="98" t="s">
        <v>85</v>
      </c>
      <c r="C74" s="98" t="s">
        <v>73</v>
      </c>
      <c r="D74" s="99">
        <v>45778</v>
      </c>
      <c r="E74" s="119"/>
      <c r="F74" s="120"/>
      <c r="G74" s="121"/>
      <c r="J74" s="96">
        <f t="shared" si="2"/>
        <v>0</v>
      </c>
      <c r="AC74">
        <f t="shared" si="3"/>
        <v>45778</v>
      </c>
    </row>
    <row r="75" spans="1:29" x14ac:dyDescent="0.2">
      <c r="A75" s="97" t="s">
        <v>289</v>
      </c>
      <c r="B75" s="98" t="s">
        <v>85</v>
      </c>
      <c r="C75" s="98" t="s">
        <v>73</v>
      </c>
      <c r="D75" s="99">
        <v>45809</v>
      </c>
      <c r="E75" s="119"/>
      <c r="F75" s="120"/>
      <c r="G75" s="121"/>
      <c r="J75" s="96">
        <f t="shared" si="2"/>
        <v>0</v>
      </c>
      <c r="AC75">
        <f t="shared" si="3"/>
        <v>45809</v>
      </c>
    </row>
    <row r="76" spans="1:29" x14ac:dyDescent="0.2">
      <c r="A76" s="97" t="s">
        <v>290</v>
      </c>
      <c r="B76" s="98" t="s">
        <v>85</v>
      </c>
      <c r="C76" s="98" t="s">
        <v>73</v>
      </c>
      <c r="D76" s="99">
        <v>45839</v>
      </c>
      <c r="E76" s="119"/>
      <c r="F76" s="120"/>
      <c r="G76" s="121"/>
      <c r="J76" s="96">
        <f t="shared" si="2"/>
        <v>0</v>
      </c>
      <c r="AC76">
        <f t="shared" si="3"/>
        <v>45839</v>
      </c>
    </row>
    <row r="77" spans="1:29" x14ac:dyDescent="0.2">
      <c r="A77" s="97" t="s">
        <v>291</v>
      </c>
      <c r="B77" s="98" t="s">
        <v>85</v>
      </c>
      <c r="C77" s="98" t="s">
        <v>73</v>
      </c>
      <c r="D77" s="99">
        <v>45870</v>
      </c>
      <c r="E77" s="119"/>
      <c r="F77" s="120"/>
      <c r="G77" s="121"/>
      <c r="J77" s="96">
        <f t="shared" si="2"/>
        <v>0</v>
      </c>
      <c r="AC77">
        <f t="shared" si="3"/>
        <v>45870</v>
      </c>
    </row>
    <row r="78" spans="1:29" x14ac:dyDescent="0.2">
      <c r="A78" s="97" t="s">
        <v>292</v>
      </c>
      <c r="B78" s="98" t="s">
        <v>85</v>
      </c>
      <c r="C78" s="98" t="s">
        <v>73</v>
      </c>
      <c r="D78" s="99">
        <v>45901</v>
      </c>
      <c r="E78" s="119"/>
      <c r="F78" s="120"/>
      <c r="G78" s="121"/>
      <c r="J78" s="96">
        <f t="shared" si="2"/>
        <v>0</v>
      </c>
      <c r="AC78">
        <f t="shared" si="3"/>
        <v>45901</v>
      </c>
    </row>
    <row r="79" spans="1:29" x14ac:dyDescent="0.2">
      <c r="A79" s="97" t="s">
        <v>293</v>
      </c>
      <c r="B79" s="98" t="s">
        <v>85</v>
      </c>
      <c r="C79" s="98" t="s">
        <v>77</v>
      </c>
      <c r="D79" s="99">
        <v>45566</v>
      </c>
      <c r="E79" s="119"/>
      <c r="F79" s="120"/>
      <c r="G79" s="121"/>
      <c r="J79" s="96">
        <f t="shared" si="2"/>
        <v>0</v>
      </c>
      <c r="AC79">
        <f t="shared" si="3"/>
        <v>45566</v>
      </c>
    </row>
    <row r="80" spans="1:29" x14ac:dyDescent="0.2">
      <c r="A80" s="97" t="s">
        <v>294</v>
      </c>
      <c r="B80" s="98" t="s">
        <v>85</v>
      </c>
      <c r="C80" s="98" t="s">
        <v>77</v>
      </c>
      <c r="D80" s="99">
        <v>45597</v>
      </c>
      <c r="E80" s="119"/>
      <c r="F80" s="120"/>
      <c r="G80" s="121"/>
      <c r="J80" s="96">
        <f t="shared" si="2"/>
        <v>0</v>
      </c>
      <c r="AC80">
        <f t="shared" si="3"/>
        <v>45597</v>
      </c>
    </row>
    <row r="81" spans="1:29" x14ac:dyDescent="0.2">
      <c r="A81" s="97" t="s">
        <v>295</v>
      </c>
      <c r="B81" s="98" t="s">
        <v>85</v>
      </c>
      <c r="C81" s="98" t="s">
        <v>77</v>
      </c>
      <c r="D81" s="99">
        <v>45627</v>
      </c>
      <c r="E81" s="119"/>
      <c r="F81" s="120"/>
      <c r="G81" s="121"/>
      <c r="J81" s="96">
        <f t="shared" si="2"/>
        <v>0</v>
      </c>
      <c r="AC81">
        <f t="shared" si="3"/>
        <v>45627</v>
      </c>
    </row>
    <row r="82" spans="1:29" x14ac:dyDescent="0.2">
      <c r="A82" s="97" t="s">
        <v>296</v>
      </c>
      <c r="B82" s="98" t="s">
        <v>85</v>
      </c>
      <c r="C82" s="98" t="s">
        <v>77</v>
      </c>
      <c r="D82" s="99">
        <v>45658</v>
      </c>
      <c r="E82" s="119"/>
      <c r="F82" s="120"/>
      <c r="G82" s="121"/>
      <c r="J82" s="96">
        <f t="shared" si="2"/>
        <v>0</v>
      </c>
      <c r="AC82">
        <f t="shared" si="3"/>
        <v>45658</v>
      </c>
    </row>
    <row r="83" spans="1:29" x14ac:dyDescent="0.2">
      <c r="A83" s="97" t="s">
        <v>297</v>
      </c>
      <c r="B83" s="98" t="s">
        <v>85</v>
      </c>
      <c r="C83" s="98" t="s">
        <v>77</v>
      </c>
      <c r="D83" s="99">
        <v>45689</v>
      </c>
      <c r="E83" s="119"/>
      <c r="F83" s="120"/>
      <c r="G83" s="121"/>
      <c r="J83" s="96">
        <f t="shared" si="2"/>
        <v>0</v>
      </c>
      <c r="AC83">
        <f t="shared" si="3"/>
        <v>45689</v>
      </c>
    </row>
    <row r="84" spans="1:29" x14ac:dyDescent="0.2">
      <c r="A84" s="97" t="s">
        <v>298</v>
      </c>
      <c r="B84" s="98" t="s">
        <v>85</v>
      </c>
      <c r="C84" s="98" t="s">
        <v>77</v>
      </c>
      <c r="D84" s="99">
        <v>45717</v>
      </c>
      <c r="E84" s="119"/>
      <c r="F84" s="120"/>
      <c r="G84" s="121"/>
      <c r="J84" s="96">
        <f t="shared" si="2"/>
        <v>0</v>
      </c>
      <c r="AC84">
        <f t="shared" si="3"/>
        <v>45717</v>
      </c>
    </row>
    <row r="85" spans="1:29" x14ac:dyDescent="0.2">
      <c r="A85" s="97" t="s">
        <v>299</v>
      </c>
      <c r="B85" s="98" t="s">
        <v>85</v>
      </c>
      <c r="C85" s="98" t="s">
        <v>77</v>
      </c>
      <c r="D85" s="99">
        <v>45748</v>
      </c>
      <c r="E85" s="119"/>
      <c r="F85" s="120"/>
      <c r="G85" s="121"/>
      <c r="J85" s="96">
        <f t="shared" si="2"/>
        <v>0</v>
      </c>
      <c r="AC85">
        <f t="shared" si="3"/>
        <v>45748</v>
      </c>
    </row>
    <row r="86" spans="1:29" x14ac:dyDescent="0.2">
      <c r="A86" s="97" t="s">
        <v>300</v>
      </c>
      <c r="B86" s="98" t="s">
        <v>85</v>
      </c>
      <c r="C86" s="98" t="s">
        <v>77</v>
      </c>
      <c r="D86" s="99">
        <v>45778</v>
      </c>
      <c r="E86" s="119"/>
      <c r="F86" s="120"/>
      <c r="G86" s="121"/>
      <c r="J86" s="96">
        <f t="shared" si="2"/>
        <v>0</v>
      </c>
      <c r="AC86">
        <f t="shared" si="3"/>
        <v>45778</v>
      </c>
    </row>
    <row r="87" spans="1:29" x14ac:dyDescent="0.2">
      <c r="A87" s="97" t="s">
        <v>301</v>
      </c>
      <c r="B87" s="98" t="s">
        <v>85</v>
      </c>
      <c r="C87" s="98" t="s">
        <v>77</v>
      </c>
      <c r="D87" s="99">
        <v>45809</v>
      </c>
      <c r="E87" s="119"/>
      <c r="F87" s="120"/>
      <c r="G87" s="121"/>
      <c r="J87" s="96">
        <f t="shared" si="2"/>
        <v>0</v>
      </c>
      <c r="AC87">
        <f t="shared" si="3"/>
        <v>45809</v>
      </c>
    </row>
    <row r="88" spans="1:29" x14ac:dyDescent="0.2">
      <c r="A88" s="97" t="s">
        <v>302</v>
      </c>
      <c r="B88" s="98" t="s">
        <v>85</v>
      </c>
      <c r="C88" s="98" t="s">
        <v>77</v>
      </c>
      <c r="D88" s="99">
        <v>45839</v>
      </c>
      <c r="E88" s="119"/>
      <c r="F88" s="120"/>
      <c r="G88" s="121"/>
      <c r="J88" s="96">
        <f t="shared" si="2"/>
        <v>0</v>
      </c>
      <c r="AC88">
        <f t="shared" si="3"/>
        <v>45839</v>
      </c>
    </row>
    <row r="89" spans="1:29" x14ac:dyDescent="0.2">
      <c r="A89" s="97" t="s">
        <v>303</v>
      </c>
      <c r="B89" s="98" t="s">
        <v>85</v>
      </c>
      <c r="C89" s="98" t="s">
        <v>77</v>
      </c>
      <c r="D89" s="99">
        <v>45870</v>
      </c>
      <c r="E89" s="119"/>
      <c r="F89" s="120"/>
      <c r="G89" s="121"/>
      <c r="J89" s="96">
        <f t="shared" si="2"/>
        <v>0</v>
      </c>
      <c r="AC89">
        <f t="shared" si="3"/>
        <v>45870</v>
      </c>
    </row>
    <row r="90" spans="1:29" x14ac:dyDescent="0.2">
      <c r="A90" s="97" t="s">
        <v>304</v>
      </c>
      <c r="B90" s="98" t="s">
        <v>85</v>
      </c>
      <c r="C90" s="98" t="s">
        <v>77</v>
      </c>
      <c r="D90" s="99">
        <v>45901</v>
      </c>
      <c r="E90" s="119"/>
      <c r="F90" s="120"/>
      <c r="G90" s="121"/>
      <c r="J90" s="96">
        <f t="shared" si="2"/>
        <v>0</v>
      </c>
      <c r="AC90">
        <f t="shared" si="3"/>
        <v>45901</v>
      </c>
    </row>
    <row r="91" spans="1:29" x14ac:dyDescent="0.2">
      <c r="A91" s="97" t="s">
        <v>305</v>
      </c>
      <c r="B91" s="98" t="s">
        <v>85</v>
      </c>
      <c r="C91" s="98" t="s">
        <v>81</v>
      </c>
      <c r="D91" s="99">
        <v>45566</v>
      </c>
      <c r="E91" s="119"/>
      <c r="F91" s="120"/>
      <c r="G91" s="121"/>
      <c r="J91" s="96">
        <f t="shared" si="2"/>
        <v>0</v>
      </c>
      <c r="AC91">
        <f t="shared" si="3"/>
        <v>45566</v>
      </c>
    </row>
    <row r="92" spans="1:29" x14ac:dyDescent="0.2">
      <c r="A92" s="97" t="s">
        <v>306</v>
      </c>
      <c r="B92" s="98" t="s">
        <v>85</v>
      </c>
      <c r="C92" s="98" t="s">
        <v>81</v>
      </c>
      <c r="D92" s="99">
        <v>45597</v>
      </c>
      <c r="E92" s="119"/>
      <c r="F92" s="120"/>
      <c r="G92" s="121"/>
      <c r="J92" s="96">
        <f t="shared" si="2"/>
        <v>0</v>
      </c>
      <c r="AC92">
        <f t="shared" si="3"/>
        <v>45597</v>
      </c>
    </row>
    <row r="93" spans="1:29" x14ac:dyDescent="0.2">
      <c r="A93" s="97" t="s">
        <v>307</v>
      </c>
      <c r="B93" s="98" t="s">
        <v>85</v>
      </c>
      <c r="C93" s="98" t="s">
        <v>81</v>
      </c>
      <c r="D93" s="99">
        <v>45627</v>
      </c>
      <c r="E93" s="119"/>
      <c r="F93" s="120"/>
      <c r="G93" s="121"/>
      <c r="J93" s="96">
        <f t="shared" si="2"/>
        <v>0</v>
      </c>
      <c r="AC93">
        <f t="shared" si="3"/>
        <v>45627</v>
      </c>
    </row>
    <row r="94" spans="1:29" x14ac:dyDescent="0.2">
      <c r="A94" s="97" t="s">
        <v>308</v>
      </c>
      <c r="B94" s="98" t="s">
        <v>85</v>
      </c>
      <c r="C94" s="98" t="s">
        <v>81</v>
      </c>
      <c r="D94" s="99">
        <v>45658</v>
      </c>
      <c r="E94" s="119"/>
      <c r="F94" s="120"/>
      <c r="G94" s="121"/>
      <c r="J94" s="96">
        <f t="shared" si="2"/>
        <v>0</v>
      </c>
      <c r="AC94">
        <f t="shared" si="3"/>
        <v>45658</v>
      </c>
    </row>
    <row r="95" spans="1:29" x14ac:dyDescent="0.2">
      <c r="A95" s="97" t="s">
        <v>309</v>
      </c>
      <c r="B95" s="98" t="s">
        <v>85</v>
      </c>
      <c r="C95" s="98" t="s">
        <v>81</v>
      </c>
      <c r="D95" s="99">
        <v>45689</v>
      </c>
      <c r="E95" s="119"/>
      <c r="F95" s="120"/>
      <c r="G95" s="121"/>
      <c r="J95" s="96">
        <f t="shared" si="2"/>
        <v>0</v>
      </c>
      <c r="AC95">
        <f t="shared" si="3"/>
        <v>45689</v>
      </c>
    </row>
    <row r="96" spans="1:29" x14ac:dyDescent="0.2">
      <c r="A96" s="97" t="s">
        <v>310</v>
      </c>
      <c r="B96" s="98" t="s">
        <v>85</v>
      </c>
      <c r="C96" s="98" t="s">
        <v>81</v>
      </c>
      <c r="D96" s="99">
        <v>45717</v>
      </c>
      <c r="E96" s="119"/>
      <c r="F96" s="120"/>
      <c r="G96" s="121"/>
      <c r="J96" s="96">
        <f t="shared" si="2"/>
        <v>0</v>
      </c>
      <c r="AC96">
        <f t="shared" si="3"/>
        <v>45717</v>
      </c>
    </row>
    <row r="97" spans="1:29" x14ac:dyDescent="0.2">
      <c r="A97" s="97" t="s">
        <v>311</v>
      </c>
      <c r="B97" s="98" t="s">
        <v>85</v>
      </c>
      <c r="C97" s="98" t="s">
        <v>81</v>
      </c>
      <c r="D97" s="99">
        <v>45748</v>
      </c>
      <c r="E97" s="119"/>
      <c r="F97" s="120"/>
      <c r="G97" s="121"/>
      <c r="J97" s="96">
        <f t="shared" si="2"/>
        <v>0</v>
      </c>
      <c r="AC97">
        <f t="shared" si="3"/>
        <v>45748</v>
      </c>
    </row>
    <row r="98" spans="1:29" x14ac:dyDescent="0.2">
      <c r="A98" s="97" t="s">
        <v>312</v>
      </c>
      <c r="B98" s="98" t="s">
        <v>85</v>
      </c>
      <c r="C98" s="98" t="s">
        <v>81</v>
      </c>
      <c r="D98" s="99">
        <v>45778</v>
      </c>
      <c r="E98" s="119"/>
      <c r="F98" s="120"/>
      <c r="G98" s="121"/>
      <c r="J98" s="96">
        <f t="shared" si="2"/>
        <v>0</v>
      </c>
      <c r="AC98">
        <f t="shared" si="3"/>
        <v>45778</v>
      </c>
    </row>
    <row r="99" spans="1:29" x14ac:dyDescent="0.2">
      <c r="A99" s="97" t="s">
        <v>313</v>
      </c>
      <c r="B99" s="98" t="s">
        <v>85</v>
      </c>
      <c r="C99" s="98" t="s">
        <v>81</v>
      </c>
      <c r="D99" s="99">
        <v>45809</v>
      </c>
      <c r="E99" s="119"/>
      <c r="F99" s="120"/>
      <c r="G99" s="121"/>
      <c r="J99" s="96">
        <f t="shared" si="2"/>
        <v>0</v>
      </c>
      <c r="AC99">
        <f t="shared" si="3"/>
        <v>45809</v>
      </c>
    </row>
    <row r="100" spans="1:29" x14ac:dyDescent="0.2">
      <c r="A100" s="97" t="s">
        <v>314</v>
      </c>
      <c r="B100" s="98" t="s">
        <v>85</v>
      </c>
      <c r="C100" s="98" t="s">
        <v>81</v>
      </c>
      <c r="D100" s="99">
        <v>45839</v>
      </c>
      <c r="E100" s="119"/>
      <c r="F100" s="120"/>
      <c r="G100" s="121"/>
      <c r="J100" s="96">
        <f t="shared" si="2"/>
        <v>0</v>
      </c>
      <c r="AC100">
        <f t="shared" si="3"/>
        <v>45839</v>
      </c>
    </row>
    <row r="101" spans="1:29" x14ac:dyDescent="0.2">
      <c r="A101" s="97" t="s">
        <v>315</v>
      </c>
      <c r="B101" s="98" t="s">
        <v>85</v>
      </c>
      <c r="C101" s="98" t="s">
        <v>81</v>
      </c>
      <c r="D101" s="99">
        <v>45870</v>
      </c>
      <c r="E101" s="119"/>
      <c r="F101" s="120"/>
      <c r="G101" s="121"/>
      <c r="J101" s="96">
        <f t="shared" si="2"/>
        <v>0</v>
      </c>
      <c r="AC101">
        <f t="shared" si="3"/>
        <v>45870</v>
      </c>
    </row>
    <row r="102" spans="1:29" ht="13.5" thickBot="1" x14ac:dyDescent="0.25">
      <c r="A102" s="103" t="s">
        <v>316</v>
      </c>
      <c r="B102" s="104" t="s">
        <v>85</v>
      </c>
      <c r="C102" s="104" t="s">
        <v>81</v>
      </c>
      <c r="D102" s="105">
        <v>45901</v>
      </c>
      <c r="E102" s="126"/>
      <c r="F102" s="127"/>
      <c r="G102" s="121"/>
      <c r="J102" s="96">
        <f t="shared" si="2"/>
        <v>0</v>
      </c>
      <c r="AC102">
        <f t="shared" si="3"/>
        <v>45901</v>
      </c>
    </row>
    <row r="103" spans="1:29" x14ac:dyDescent="0.2"/>
    <row r="104" spans="1:29" hidden="1" x14ac:dyDescent="0.2">
      <c r="A104" t="s">
        <v>191</v>
      </c>
    </row>
  </sheetData>
  <sheetProtection algorithmName="SHA-512" hashValue="knBlbzvAn12D/W8pWVN6MCdbvJZ8JBrsqPyp/akSGQVDAo4y1ww/t0C8iXPA7PJy94CafberO3gY7795a3EKrw==" saltValue="qXPIl47/1UadmcOh+p9zTQ==" spinCount="100000" sheet="1" objects="1" scenarios="1" autoFilter="0"/>
  <autoFilter ref="A6:G6" xr:uid="{E9AC3765-FCD1-4E53-9A40-408E8D0AE53D}"/>
  <printOptions horizontalCentered="1"/>
  <pageMargins left="0.25" right="0.25" top="0.6" bottom="0.6" header="0.25" footer="0.25"/>
  <pageSetup scale="75" orientation="landscape" r:id="rId1"/>
  <headerFooter>
    <oddHeader>&amp;R&amp;D</oddHeader>
    <oddFooter>&amp;L&amp;A&amp;C&amp;"Arial,Bold"DRAFT Milliman, Inc.&amp;RPage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C4BE-6407-4D7F-981A-A7FB487AD8D3}">
  <sheetPr codeName="Sheet6">
    <tabColor rgb="FF8EA780"/>
  </sheetPr>
  <dimension ref="A1:AG106"/>
  <sheetViews>
    <sheetView showGridLines="0" zoomScaleNormal="100" workbookViewId="0"/>
  </sheetViews>
  <sheetFormatPr defaultColWidth="0" defaultRowHeight="12.75" zeroHeight="1" x14ac:dyDescent="0.2"/>
  <cols>
    <col min="1" max="1" width="15.5703125" customWidth="1"/>
    <col min="2" max="2" width="11" customWidth="1"/>
    <col min="3" max="3" width="20.28515625" customWidth="1"/>
    <col min="4" max="4" width="17.140625" customWidth="1"/>
    <col min="5" max="10" width="22.5703125" style="129" customWidth="1"/>
    <col min="11" max="11" width="3.140625" style="129" customWidth="1"/>
    <col min="12" max="33" width="0" hidden="1" customWidth="1"/>
    <col min="34" max="16384" width="8.7109375" hidden="1"/>
  </cols>
  <sheetData>
    <row r="1" spans="1:33" ht="18" customHeight="1" x14ac:dyDescent="0.25">
      <c r="A1" s="42" t="s">
        <v>0</v>
      </c>
      <c r="B1" s="76"/>
      <c r="C1" s="76"/>
      <c r="D1" s="76"/>
      <c r="E1" s="113"/>
      <c r="F1" s="113"/>
      <c r="G1" s="113"/>
      <c r="H1" s="113"/>
      <c r="I1" s="113"/>
      <c r="J1" s="113"/>
      <c r="K1" s="113"/>
      <c r="L1" t="s">
        <v>191</v>
      </c>
    </row>
    <row r="2" spans="1:33" ht="18" customHeight="1" x14ac:dyDescent="0.25">
      <c r="A2" s="42" t="s">
        <v>3</v>
      </c>
      <c r="B2" s="76"/>
      <c r="C2" s="76"/>
      <c r="D2" s="76"/>
      <c r="E2" s="113"/>
      <c r="F2" s="113"/>
      <c r="G2" s="113"/>
      <c r="H2" s="113"/>
      <c r="I2" s="113"/>
      <c r="J2" s="113"/>
      <c r="K2" s="113"/>
    </row>
    <row r="3" spans="1:33" ht="18" customHeight="1" x14ac:dyDescent="0.25">
      <c r="A3" s="42" t="str">
        <f>"Provider: " &amp; Attestation!this_plan</f>
        <v>Provider: &lt; Please select Provider Name from dropdown &gt;</v>
      </c>
      <c r="B3" s="76"/>
      <c r="C3" s="76"/>
      <c r="D3" s="76"/>
      <c r="E3" s="113"/>
      <c r="F3" s="113"/>
      <c r="G3" s="113"/>
      <c r="H3" s="113"/>
      <c r="I3" s="113"/>
      <c r="J3" s="113"/>
      <c r="K3" s="113"/>
    </row>
    <row r="4" spans="1:33" ht="18" customHeight="1" x14ac:dyDescent="0.25">
      <c r="A4" s="42" t="s">
        <v>171</v>
      </c>
      <c r="B4" s="76"/>
      <c r="C4" s="76"/>
      <c r="D4" s="76"/>
      <c r="E4" s="113"/>
      <c r="F4" s="113"/>
      <c r="G4" s="113"/>
      <c r="H4" s="113"/>
      <c r="I4" s="113"/>
      <c r="J4" s="114" t="s">
        <v>193</v>
      </c>
      <c r="K4" s="113"/>
    </row>
    <row r="5" spans="1:33" ht="18" customHeight="1" thickBot="1" x14ac:dyDescent="0.3">
      <c r="A5" s="42"/>
      <c r="B5" s="76"/>
      <c r="C5" s="76"/>
      <c r="D5" s="76"/>
      <c r="E5" s="113"/>
      <c r="F5" s="113"/>
      <c r="G5" s="113"/>
      <c r="H5" s="113"/>
      <c r="I5" s="113"/>
      <c r="J5" s="114"/>
      <c r="K5" s="113"/>
    </row>
    <row r="6" spans="1:33" ht="18" customHeight="1" thickBot="1" x14ac:dyDescent="0.3">
      <c r="A6" s="42"/>
      <c r="B6" s="76"/>
      <c r="C6" s="76"/>
      <c r="D6" s="77" t="s">
        <v>729</v>
      </c>
      <c r="E6" s="130"/>
      <c r="F6" s="131"/>
      <c r="G6" s="131"/>
      <c r="H6" s="131"/>
      <c r="I6" s="131"/>
      <c r="J6" s="113"/>
      <c r="K6" s="113"/>
    </row>
    <row r="7" spans="1:33" ht="18" customHeight="1" thickBot="1" x14ac:dyDescent="0.3">
      <c r="A7" s="42"/>
      <c r="B7" s="76"/>
      <c r="C7" s="76"/>
      <c r="D7" s="77"/>
      <c r="E7" s="77"/>
      <c r="F7" s="77"/>
      <c r="G7" s="77"/>
      <c r="H7" s="77"/>
      <c r="I7" s="77"/>
      <c r="J7" s="77"/>
      <c r="K7" s="113"/>
    </row>
    <row r="8" spans="1:33" ht="51" customHeight="1" thickBot="1" x14ac:dyDescent="0.25">
      <c r="A8" s="79" t="s">
        <v>219</v>
      </c>
      <c r="B8" s="80" t="s">
        <v>61</v>
      </c>
      <c r="C8" s="80" t="s">
        <v>62</v>
      </c>
      <c r="D8" s="81" t="s">
        <v>173</v>
      </c>
      <c r="E8" s="132" t="str">
        <f>E6&amp; " Expenditures"</f>
        <v xml:space="preserve"> Expenditures</v>
      </c>
      <c r="F8" s="132" t="str">
        <f>F6&amp; " Expenditures"</f>
        <v xml:space="preserve"> Expenditures</v>
      </c>
      <c r="G8" s="132" t="str">
        <f>G6&amp; " Expenditures"</f>
        <v xml:space="preserve"> Expenditures</v>
      </c>
      <c r="H8" s="132" t="str">
        <f>H6&amp; " Expenditures"</f>
        <v xml:space="preserve"> Expenditures</v>
      </c>
      <c r="I8" s="132" t="str">
        <f>I6&amp; " Expenditures"</f>
        <v xml:space="preserve"> Expenditures</v>
      </c>
      <c r="J8" s="132" t="s">
        <v>190</v>
      </c>
      <c r="K8" s="113"/>
      <c r="M8" s="85" t="s">
        <v>220</v>
      </c>
    </row>
    <row r="9" spans="1:33" x14ac:dyDescent="0.2">
      <c r="A9" s="86" t="s">
        <v>221</v>
      </c>
      <c r="B9" s="87" t="s">
        <v>68</v>
      </c>
      <c r="C9" s="87" t="s">
        <v>69</v>
      </c>
      <c r="D9" s="88">
        <v>45566</v>
      </c>
      <c r="E9" s="110"/>
      <c r="F9" s="110"/>
      <c r="G9" s="110"/>
      <c r="H9" s="110"/>
      <c r="I9" s="110"/>
      <c r="J9" s="133">
        <f>SUM(E9:I9)</f>
        <v>0</v>
      </c>
      <c r="K9" s="113"/>
      <c r="M9" s="96">
        <f>COUNTIFS(E9:I9,"&lt;&gt;0",E9:I9,"&lt;&gt;")</f>
        <v>0</v>
      </c>
      <c r="AG9">
        <f>VALUE(D9)</f>
        <v>45566</v>
      </c>
    </row>
    <row r="10" spans="1:33" x14ac:dyDescent="0.2">
      <c r="A10" s="97" t="s">
        <v>222</v>
      </c>
      <c r="B10" s="98" t="s">
        <v>68</v>
      </c>
      <c r="C10" s="98" t="s">
        <v>69</v>
      </c>
      <c r="D10" s="99">
        <v>45597</v>
      </c>
      <c r="E10" s="111"/>
      <c r="F10" s="111"/>
      <c r="G10" s="111"/>
      <c r="H10" s="111"/>
      <c r="I10" s="111"/>
      <c r="J10" s="100">
        <f t="shared" ref="J10:J73" si="0">SUM(E10:I10)</f>
        <v>0</v>
      </c>
      <c r="K10" s="113"/>
      <c r="M10" s="96">
        <f t="shared" ref="M10:M73" si="1">COUNTIFS(E10:I10,"&lt;&gt;0",E10:I10,"&lt;&gt;")</f>
        <v>0</v>
      </c>
      <c r="AG10">
        <f t="shared" ref="AG10:AG73" si="2">VALUE(D10)</f>
        <v>45597</v>
      </c>
    </row>
    <row r="11" spans="1:33" x14ac:dyDescent="0.2">
      <c r="A11" s="97" t="s">
        <v>223</v>
      </c>
      <c r="B11" s="98" t="s">
        <v>68</v>
      </c>
      <c r="C11" s="98" t="s">
        <v>69</v>
      </c>
      <c r="D11" s="99">
        <v>45627</v>
      </c>
      <c r="E11" s="111"/>
      <c r="F11" s="111"/>
      <c r="G11" s="111"/>
      <c r="H11" s="111"/>
      <c r="I11" s="111"/>
      <c r="J11" s="100">
        <f t="shared" si="0"/>
        <v>0</v>
      </c>
      <c r="K11" s="113"/>
      <c r="M11" s="96">
        <f t="shared" si="1"/>
        <v>0</v>
      </c>
      <c r="AG11">
        <f t="shared" si="2"/>
        <v>45627</v>
      </c>
    </row>
    <row r="12" spans="1:33" x14ac:dyDescent="0.2">
      <c r="A12" s="97" t="s">
        <v>224</v>
      </c>
      <c r="B12" s="98" t="s">
        <v>68</v>
      </c>
      <c r="C12" s="98" t="s">
        <v>69</v>
      </c>
      <c r="D12" s="99">
        <v>45658</v>
      </c>
      <c r="E12" s="111"/>
      <c r="F12" s="111"/>
      <c r="G12" s="111"/>
      <c r="H12" s="111"/>
      <c r="I12" s="111"/>
      <c r="J12" s="100">
        <f t="shared" si="0"/>
        <v>0</v>
      </c>
      <c r="K12" s="113"/>
      <c r="M12" s="96">
        <f t="shared" si="1"/>
        <v>0</v>
      </c>
      <c r="AG12">
        <f t="shared" si="2"/>
        <v>45658</v>
      </c>
    </row>
    <row r="13" spans="1:33" x14ac:dyDescent="0.2">
      <c r="A13" s="97" t="s">
        <v>225</v>
      </c>
      <c r="B13" s="98" t="s">
        <v>68</v>
      </c>
      <c r="C13" s="98" t="s">
        <v>69</v>
      </c>
      <c r="D13" s="99">
        <v>45689</v>
      </c>
      <c r="E13" s="111"/>
      <c r="F13" s="111"/>
      <c r="G13" s="111"/>
      <c r="H13" s="111"/>
      <c r="I13" s="111"/>
      <c r="J13" s="100">
        <f t="shared" si="0"/>
        <v>0</v>
      </c>
      <c r="K13" s="113"/>
      <c r="M13" s="96">
        <f t="shared" si="1"/>
        <v>0</v>
      </c>
      <c r="AG13">
        <f t="shared" si="2"/>
        <v>45689</v>
      </c>
    </row>
    <row r="14" spans="1:33" x14ac:dyDescent="0.2">
      <c r="A14" s="97" t="s">
        <v>226</v>
      </c>
      <c r="B14" s="98" t="s">
        <v>68</v>
      </c>
      <c r="C14" s="98" t="s">
        <v>69</v>
      </c>
      <c r="D14" s="99">
        <v>45717</v>
      </c>
      <c r="E14" s="111"/>
      <c r="F14" s="111"/>
      <c r="G14" s="111"/>
      <c r="H14" s="111"/>
      <c r="I14" s="111"/>
      <c r="J14" s="100">
        <f t="shared" si="0"/>
        <v>0</v>
      </c>
      <c r="K14" s="113"/>
      <c r="M14" s="96">
        <f t="shared" si="1"/>
        <v>0</v>
      </c>
      <c r="AG14">
        <f t="shared" si="2"/>
        <v>45717</v>
      </c>
    </row>
    <row r="15" spans="1:33" x14ac:dyDescent="0.2">
      <c r="A15" s="97" t="s">
        <v>227</v>
      </c>
      <c r="B15" s="98" t="s">
        <v>68</v>
      </c>
      <c r="C15" s="98" t="s">
        <v>69</v>
      </c>
      <c r="D15" s="99">
        <v>45748</v>
      </c>
      <c r="E15" s="111"/>
      <c r="F15" s="111"/>
      <c r="G15" s="111"/>
      <c r="H15" s="111"/>
      <c r="I15" s="111"/>
      <c r="J15" s="100">
        <f t="shared" si="0"/>
        <v>0</v>
      </c>
      <c r="K15" s="113"/>
      <c r="M15" s="96">
        <f t="shared" si="1"/>
        <v>0</v>
      </c>
      <c r="AG15">
        <f t="shared" si="2"/>
        <v>45748</v>
      </c>
    </row>
    <row r="16" spans="1:33" x14ac:dyDescent="0.2">
      <c r="A16" s="97" t="s">
        <v>228</v>
      </c>
      <c r="B16" s="98" t="s">
        <v>68</v>
      </c>
      <c r="C16" s="98" t="s">
        <v>69</v>
      </c>
      <c r="D16" s="99">
        <v>45778</v>
      </c>
      <c r="E16" s="111"/>
      <c r="F16" s="111"/>
      <c r="G16" s="111"/>
      <c r="H16" s="111"/>
      <c r="I16" s="111"/>
      <c r="J16" s="100">
        <f t="shared" si="0"/>
        <v>0</v>
      </c>
      <c r="K16" s="113"/>
      <c r="M16" s="96">
        <f t="shared" si="1"/>
        <v>0</v>
      </c>
      <c r="AG16">
        <f t="shared" si="2"/>
        <v>45778</v>
      </c>
    </row>
    <row r="17" spans="1:33" x14ac:dyDescent="0.2">
      <c r="A17" s="97" t="s">
        <v>229</v>
      </c>
      <c r="B17" s="98" t="s">
        <v>68</v>
      </c>
      <c r="C17" s="98" t="s">
        <v>69</v>
      </c>
      <c r="D17" s="99">
        <v>45809</v>
      </c>
      <c r="E17" s="111"/>
      <c r="F17" s="111"/>
      <c r="G17" s="111"/>
      <c r="H17" s="111"/>
      <c r="I17" s="111"/>
      <c r="J17" s="100">
        <f t="shared" si="0"/>
        <v>0</v>
      </c>
      <c r="K17" s="113"/>
      <c r="M17" s="96">
        <f t="shared" si="1"/>
        <v>0</v>
      </c>
      <c r="AG17">
        <f t="shared" si="2"/>
        <v>45809</v>
      </c>
    </row>
    <row r="18" spans="1:33" x14ac:dyDescent="0.2">
      <c r="A18" s="97" t="s">
        <v>230</v>
      </c>
      <c r="B18" s="98" t="s">
        <v>68</v>
      </c>
      <c r="C18" s="98" t="s">
        <v>69</v>
      </c>
      <c r="D18" s="99">
        <v>45839</v>
      </c>
      <c r="E18" s="111"/>
      <c r="F18" s="111"/>
      <c r="G18" s="111"/>
      <c r="H18" s="111"/>
      <c r="I18" s="111"/>
      <c r="J18" s="100">
        <f t="shared" si="0"/>
        <v>0</v>
      </c>
      <c r="K18" s="113"/>
      <c r="M18" s="96">
        <f t="shared" si="1"/>
        <v>0</v>
      </c>
      <c r="AG18">
        <f t="shared" si="2"/>
        <v>45839</v>
      </c>
    </row>
    <row r="19" spans="1:33" x14ac:dyDescent="0.2">
      <c r="A19" s="97" t="s">
        <v>231</v>
      </c>
      <c r="B19" s="98" t="s">
        <v>68</v>
      </c>
      <c r="C19" s="98" t="s">
        <v>69</v>
      </c>
      <c r="D19" s="99">
        <v>45870</v>
      </c>
      <c r="E19" s="111"/>
      <c r="F19" s="111"/>
      <c r="G19" s="111"/>
      <c r="H19" s="111"/>
      <c r="I19" s="111"/>
      <c r="J19" s="100">
        <f t="shared" si="0"/>
        <v>0</v>
      </c>
      <c r="K19" s="113"/>
      <c r="M19" s="96">
        <f>COUNTIFS(E19:I19,"&lt;&gt;0",E19:I19,"&lt;&gt;")</f>
        <v>0</v>
      </c>
      <c r="AG19">
        <f t="shared" si="2"/>
        <v>45870</v>
      </c>
    </row>
    <row r="20" spans="1:33" x14ac:dyDescent="0.2">
      <c r="A20" s="97" t="s">
        <v>232</v>
      </c>
      <c r="B20" s="98" t="s">
        <v>68</v>
      </c>
      <c r="C20" s="98" t="s">
        <v>69</v>
      </c>
      <c r="D20" s="99">
        <v>45901</v>
      </c>
      <c r="E20" s="111"/>
      <c r="F20" s="111"/>
      <c r="G20" s="111"/>
      <c r="H20" s="111"/>
      <c r="I20" s="111"/>
      <c r="J20" s="100">
        <f t="shared" si="0"/>
        <v>0</v>
      </c>
      <c r="K20" s="113"/>
      <c r="M20" s="96">
        <f t="shared" si="1"/>
        <v>0</v>
      </c>
      <c r="AG20">
        <f t="shared" si="2"/>
        <v>45901</v>
      </c>
    </row>
    <row r="21" spans="1:33" x14ac:dyDescent="0.2">
      <c r="A21" s="97" t="s">
        <v>233</v>
      </c>
      <c r="B21" s="98" t="s">
        <v>68</v>
      </c>
      <c r="C21" s="98" t="s">
        <v>73</v>
      </c>
      <c r="D21" s="99">
        <v>45566</v>
      </c>
      <c r="E21" s="111"/>
      <c r="F21" s="111"/>
      <c r="G21" s="111"/>
      <c r="H21" s="111"/>
      <c r="I21" s="111"/>
      <c r="J21" s="100">
        <f t="shared" si="0"/>
        <v>0</v>
      </c>
      <c r="K21" s="113"/>
      <c r="M21" s="96">
        <f t="shared" si="1"/>
        <v>0</v>
      </c>
      <c r="AG21">
        <f t="shared" si="2"/>
        <v>45566</v>
      </c>
    </row>
    <row r="22" spans="1:33" x14ac:dyDescent="0.2">
      <c r="A22" s="97" t="s">
        <v>234</v>
      </c>
      <c r="B22" s="98" t="s">
        <v>68</v>
      </c>
      <c r="C22" s="98" t="s">
        <v>73</v>
      </c>
      <c r="D22" s="99">
        <v>45597</v>
      </c>
      <c r="E22" s="111"/>
      <c r="F22" s="111"/>
      <c r="G22" s="111"/>
      <c r="H22" s="111"/>
      <c r="I22" s="111"/>
      <c r="J22" s="100">
        <f t="shared" si="0"/>
        <v>0</v>
      </c>
      <c r="K22" s="113"/>
      <c r="M22" s="96">
        <f t="shared" si="1"/>
        <v>0</v>
      </c>
      <c r="AG22">
        <f t="shared" si="2"/>
        <v>45597</v>
      </c>
    </row>
    <row r="23" spans="1:33" x14ac:dyDescent="0.2">
      <c r="A23" s="97" t="s">
        <v>235</v>
      </c>
      <c r="B23" s="98" t="s">
        <v>68</v>
      </c>
      <c r="C23" s="98" t="s">
        <v>73</v>
      </c>
      <c r="D23" s="99">
        <v>45627</v>
      </c>
      <c r="E23" s="111"/>
      <c r="F23" s="111"/>
      <c r="G23" s="111"/>
      <c r="H23" s="111"/>
      <c r="I23" s="111"/>
      <c r="J23" s="100">
        <f t="shared" si="0"/>
        <v>0</v>
      </c>
      <c r="K23" s="113"/>
      <c r="M23" s="96">
        <f t="shared" si="1"/>
        <v>0</v>
      </c>
      <c r="AG23">
        <f t="shared" si="2"/>
        <v>45627</v>
      </c>
    </row>
    <row r="24" spans="1:33" x14ac:dyDescent="0.2">
      <c r="A24" s="97" t="s">
        <v>236</v>
      </c>
      <c r="B24" s="98" t="s">
        <v>68</v>
      </c>
      <c r="C24" s="98" t="s">
        <v>73</v>
      </c>
      <c r="D24" s="99">
        <v>45658</v>
      </c>
      <c r="E24" s="111"/>
      <c r="F24" s="111"/>
      <c r="G24" s="111"/>
      <c r="H24" s="111"/>
      <c r="I24" s="111"/>
      <c r="J24" s="100">
        <f t="shared" si="0"/>
        <v>0</v>
      </c>
      <c r="K24" s="113"/>
      <c r="M24" s="96">
        <f t="shared" si="1"/>
        <v>0</v>
      </c>
      <c r="AG24">
        <f t="shared" si="2"/>
        <v>45658</v>
      </c>
    </row>
    <row r="25" spans="1:33" x14ac:dyDescent="0.2">
      <c r="A25" s="97" t="s">
        <v>237</v>
      </c>
      <c r="B25" s="98" t="s">
        <v>68</v>
      </c>
      <c r="C25" s="98" t="s">
        <v>73</v>
      </c>
      <c r="D25" s="99">
        <v>45689</v>
      </c>
      <c r="E25" s="111"/>
      <c r="F25" s="111"/>
      <c r="G25" s="111"/>
      <c r="H25" s="111"/>
      <c r="I25" s="111"/>
      <c r="J25" s="100">
        <f t="shared" si="0"/>
        <v>0</v>
      </c>
      <c r="K25" s="113"/>
      <c r="M25" s="96">
        <f t="shared" si="1"/>
        <v>0</v>
      </c>
      <c r="AG25">
        <f t="shared" si="2"/>
        <v>45689</v>
      </c>
    </row>
    <row r="26" spans="1:33" x14ac:dyDescent="0.2">
      <c r="A26" s="97" t="s">
        <v>238</v>
      </c>
      <c r="B26" s="98" t="s">
        <v>68</v>
      </c>
      <c r="C26" s="98" t="s">
        <v>73</v>
      </c>
      <c r="D26" s="99">
        <v>45717</v>
      </c>
      <c r="E26" s="111"/>
      <c r="F26" s="111"/>
      <c r="G26" s="111"/>
      <c r="H26" s="111"/>
      <c r="I26" s="111"/>
      <c r="J26" s="100">
        <f t="shared" si="0"/>
        <v>0</v>
      </c>
      <c r="K26" s="113"/>
      <c r="M26" s="96">
        <f t="shared" si="1"/>
        <v>0</v>
      </c>
      <c r="AG26">
        <f t="shared" si="2"/>
        <v>45717</v>
      </c>
    </row>
    <row r="27" spans="1:33" x14ac:dyDescent="0.2">
      <c r="A27" s="97" t="s">
        <v>239</v>
      </c>
      <c r="B27" s="98" t="s">
        <v>68</v>
      </c>
      <c r="C27" s="98" t="s">
        <v>73</v>
      </c>
      <c r="D27" s="99">
        <v>45748</v>
      </c>
      <c r="E27" s="111"/>
      <c r="F27" s="111"/>
      <c r="G27" s="111"/>
      <c r="H27" s="111"/>
      <c r="I27" s="111"/>
      <c r="J27" s="100">
        <f t="shared" si="0"/>
        <v>0</v>
      </c>
      <c r="K27" s="113"/>
      <c r="M27" s="96">
        <f t="shared" si="1"/>
        <v>0</v>
      </c>
      <c r="AG27">
        <f t="shared" si="2"/>
        <v>45748</v>
      </c>
    </row>
    <row r="28" spans="1:33" x14ac:dyDescent="0.2">
      <c r="A28" s="97" t="s">
        <v>240</v>
      </c>
      <c r="B28" s="98" t="s">
        <v>68</v>
      </c>
      <c r="C28" s="98" t="s">
        <v>73</v>
      </c>
      <c r="D28" s="99">
        <v>45778</v>
      </c>
      <c r="E28" s="111"/>
      <c r="F28" s="111"/>
      <c r="G28" s="111"/>
      <c r="H28" s="111"/>
      <c r="I28" s="111"/>
      <c r="J28" s="100">
        <f t="shared" si="0"/>
        <v>0</v>
      </c>
      <c r="K28" s="113"/>
      <c r="M28" s="96">
        <f t="shared" si="1"/>
        <v>0</v>
      </c>
      <c r="AG28">
        <f t="shared" si="2"/>
        <v>45778</v>
      </c>
    </row>
    <row r="29" spans="1:33" x14ac:dyDescent="0.2">
      <c r="A29" s="97" t="s">
        <v>241</v>
      </c>
      <c r="B29" s="98" t="s">
        <v>68</v>
      </c>
      <c r="C29" s="98" t="s">
        <v>73</v>
      </c>
      <c r="D29" s="99">
        <v>45809</v>
      </c>
      <c r="E29" s="111"/>
      <c r="F29" s="111"/>
      <c r="G29" s="111"/>
      <c r="H29" s="111"/>
      <c r="I29" s="111"/>
      <c r="J29" s="100">
        <f t="shared" si="0"/>
        <v>0</v>
      </c>
      <c r="K29" s="113"/>
      <c r="M29" s="96">
        <f t="shared" si="1"/>
        <v>0</v>
      </c>
      <c r="AG29">
        <f t="shared" si="2"/>
        <v>45809</v>
      </c>
    </row>
    <row r="30" spans="1:33" x14ac:dyDescent="0.2">
      <c r="A30" s="97" t="s">
        <v>242</v>
      </c>
      <c r="B30" s="98" t="s">
        <v>68</v>
      </c>
      <c r="C30" s="98" t="s">
        <v>73</v>
      </c>
      <c r="D30" s="99">
        <v>45839</v>
      </c>
      <c r="E30" s="111"/>
      <c r="F30" s="111"/>
      <c r="G30" s="111"/>
      <c r="H30" s="111"/>
      <c r="I30" s="111"/>
      <c r="J30" s="100">
        <f t="shared" si="0"/>
        <v>0</v>
      </c>
      <c r="K30" s="113"/>
      <c r="M30" s="96">
        <f t="shared" si="1"/>
        <v>0</v>
      </c>
      <c r="AG30">
        <f t="shared" si="2"/>
        <v>45839</v>
      </c>
    </row>
    <row r="31" spans="1:33" x14ac:dyDescent="0.2">
      <c r="A31" s="97" t="s">
        <v>243</v>
      </c>
      <c r="B31" s="98" t="s">
        <v>68</v>
      </c>
      <c r="C31" s="98" t="s">
        <v>73</v>
      </c>
      <c r="D31" s="99">
        <v>45870</v>
      </c>
      <c r="E31" s="111"/>
      <c r="F31" s="111"/>
      <c r="G31" s="111"/>
      <c r="H31" s="111"/>
      <c r="I31" s="111"/>
      <c r="J31" s="100">
        <f t="shared" si="0"/>
        <v>0</v>
      </c>
      <c r="K31" s="113"/>
      <c r="M31" s="96">
        <f t="shared" si="1"/>
        <v>0</v>
      </c>
      <c r="AG31">
        <f t="shared" si="2"/>
        <v>45870</v>
      </c>
    </row>
    <row r="32" spans="1:33" x14ac:dyDescent="0.2">
      <c r="A32" s="97" t="s">
        <v>244</v>
      </c>
      <c r="B32" s="98" t="s">
        <v>68</v>
      </c>
      <c r="C32" s="98" t="s">
        <v>73</v>
      </c>
      <c r="D32" s="99">
        <v>45901</v>
      </c>
      <c r="E32" s="111"/>
      <c r="F32" s="111"/>
      <c r="G32" s="111"/>
      <c r="H32" s="111"/>
      <c r="I32" s="111"/>
      <c r="J32" s="100">
        <f t="shared" si="0"/>
        <v>0</v>
      </c>
      <c r="K32" s="113"/>
      <c r="M32" s="96">
        <f t="shared" si="1"/>
        <v>0</v>
      </c>
      <c r="AG32">
        <f t="shared" si="2"/>
        <v>45901</v>
      </c>
    </row>
    <row r="33" spans="1:33" x14ac:dyDescent="0.2">
      <c r="A33" s="97" t="s">
        <v>245</v>
      </c>
      <c r="B33" s="98" t="s">
        <v>68</v>
      </c>
      <c r="C33" s="98" t="s">
        <v>77</v>
      </c>
      <c r="D33" s="99">
        <v>45566</v>
      </c>
      <c r="E33" s="111"/>
      <c r="F33" s="111"/>
      <c r="G33" s="111"/>
      <c r="H33" s="111"/>
      <c r="I33" s="111"/>
      <c r="J33" s="100">
        <f t="shared" si="0"/>
        <v>0</v>
      </c>
      <c r="K33" s="113"/>
      <c r="M33" s="96">
        <f t="shared" si="1"/>
        <v>0</v>
      </c>
      <c r="AG33">
        <f t="shared" si="2"/>
        <v>45566</v>
      </c>
    </row>
    <row r="34" spans="1:33" x14ac:dyDescent="0.2">
      <c r="A34" s="97" t="s">
        <v>246</v>
      </c>
      <c r="B34" s="98" t="s">
        <v>68</v>
      </c>
      <c r="C34" s="98" t="s">
        <v>77</v>
      </c>
      <c r="D34" s="99">
        <v>45597</v>
      </c>
      <c r="E34" s="111"/>
      <c r="F34" s="111"/>
      <c r="G34" s="111"/>
      <c r="H34" s="111"/>
      <c r="I34" s="111"/>
      <c r="J34" s="100">
        <f t="shared" si="0"/>
        <v>0</v>
      </c>
      <c r="K34" s="113"/>
      <c r="M34" s="96">
        <f t="shared" si="1"/>
        <v>0</v>
      </c>
      <c r="AG34">
        <f t="shared" si="2"/>
        <v>45597</v>
      </c>
    </row>
    <row r="35" spans="1:33" x14ac:dyDescent="0.2">
      <c r="A35" s="97" t="s">
        <v>247</v>
      </c>
      <c r="B35" s="98" t="s">
        <v>68</v>
      </c>
      <c r="C35" s="98" t="s">
        <v>77</v>
      </c>
      <c r="D35" s="99">
        <v>45627</v>
      </c>
      <c r="E35" s="111"/>
      <c r="F35" s="111"/>
      <c r="G35" s="111"/>
      <c r="H35" s="111"/>
      <c r="I35" s="111"/>
      <c r="J35" s="100">
        <f t="shared" si="0"/>
        <v>0</v>
      </c>
      <c r="K35" s="113"/>
      <c r="M35" s="96">
        <f t="shared" si="1"/>
        <v>0</v>
      </c>
      <c r="AG35">
        <f t="shared" si="2"/>
        <v>45627</v>
      </c>
    </row>
    <row r="36" spans="1:33" x14ac:dyDescent="0.2">
      <c r="A36" s="97" t="s">
        <v>248</v>
      </c>
      <c r="B36" s="98" t="s">
        <v>68</v>
      </c>
      <c r="C36" s="98" t="s">
        <v>77</v>
      </c>
      <c r="D36" s="99">
        <v>45658</v>
      </c>
      <c r="E36" s="111"/>
      <c r="F36" s="111"/>
      <c r="G36" s="111"/>
      <c r="H36" s="111"/>
      <c r="I36" s="111"/>
      <c r="J36" s="100">
        <f t="shared" si="0"/>
        <v>0</v>
      </c>
      <c r="K36" s="113"/>
      <c r="M36" s="96">
        <f t="shared" si="1"/>
        <v>0</v>
      </c>
      <c r="AG36">
        <f t="shared" si="2"/>
        <v>45658</v>
      </c>
    </row>
    <row r="37" spans="1:33" x14ac:dyDescent="0.2">
      <c r="A37" s="97" t="s">
        <v>249</v>
      </c>
      <c r="B37" s="98" t="s">
        <v>68</v>
      </c>
      <c r="C37" s="98" t="s">
        <v>77</v>
      </c>
      <c r="D37" s="99">
        <v>45689</v>
      </c>
      <c r="E37" s="111"/>
      <c r="F37" s="111"/>
      <c r="G37" s="111"/>
      <c r="H37" s="111"/>
      <c r="I37" s="111"/>
      <c r="J37" s="100">
        <f t="shared" si="0"/>
        <v>0</v>
      </c>
      <c r="K37" s="113"/>
      <c r="M37" s="96">
        <f t="shared" si="1"/>
        <v>0</v>
      </c>
      <c r="AG37">
        <f t="shared" si="2"/>
        <v>45689</v>
      </c>
    </row>
    <row r="38" spans="1:33" x14ac:dyDescent="0.2">
      <c r="A38" s="97" t="s">
        <v>250</v>
      </c>
      <c r="B38" s="98" t="s">
        <v>68</v>
      </c>
      <c r="C38" s="98" t="s">
        <v>77</v>
      </c>
      <c r="D38" s="99">
        <v>45717</v>
      </c>
      <c r="E38" s="111"/>
      <c r="F38" s="111"/>
      <c r="G38" s="111"/>
      <c r="H38" s="111"/>
      <c r="I38" s="111"/>
      <c r="J38" s="100">
        <f t="shared" si="0"/>
        <v>0</v>
      </c>
      <c r="K38" s="113"/>
      <c r="M38" s="96">
        <f t="shared" si="1"/>
        <v>0</v>
      </c>
      <c r="AG38">
        <f t="shared" si="2"/>
        <v>45717</v>
      </c>
    </row>
    <row r="39" spans="1:33" x14ac:dyDescent="0.2">
      <c r="A39" s="97" t="s">
        <v>251</v>
      </c>
      <c r="B39" s="98" t="s">
        <v>68</v>
      </c>
      <c r="C39" s="98" t="s">
        <v>77</v>
      </c>
      <c r="D39" s="99">
        <v>45748</v>
      </c>
      <c r="E39" s="111"/>
      <c r="F39" s="111"/>
      <c r="G39" s="111"/>
      <c r="H39" s="111"/>
      <c r="I39" s="111"/>
      <c r="J39" s="100">
        <f t="shared" si="0"/>
        <v>0</v>
      </c>
      <c r="K39" s="113"/>
      <c r="M39" s="96">
        <f t="shared" si="1"/>
        <v>0</v>
      </c>
      <c r="AG39">
        <f t="shared" si="2"/>
        <v>45748</v>
      </c>
    </row>
    <row r="40" spans="1:33" x14ac:dyDescent="0.2">
      <c r="A40" s="97" t="s">
        <v>252</v>
      </c>
      <c r="B40" s="98" t="s">
        <v>68</v>
      </c>
      <c r="C40" s="98" t="s">
        <v>77</v>
      </c>
      <c r="D40" s="99">
        <v>45778</v>
      </c>
      <c r="E40" s="111"/>
      <c r="F40" s="111"/>
      <c r="G40" s="111"/>
      <c r="H40" s="111"/>
      <c r="I40" s="111"/>
      <c r="J40" s="100">
        <f t="shared" si="0"/>
        <v>0</v>
      </c>
      <c r="K40" s="113"/>
      <c r="M40" s="96">
        <f t="shared" si="1"/>
        <v>0</v>
      </c>
      <c r="AG40">
        <f t="shared" si="2"/>
        <v>45778</v>
      </c>
    </row>
    <row r="41" spans="1:33" x14ac:dyDescent="0.2">
      <c r="A41" s="97" t="s">
        <v>253</v>
      </c>
      <c r="B41" s="98" t="s">
        <v>68</v>
      </c>
      <c r="C41" s="98" t="s">
        <v>77</v>
      </c>
      <c r="D41" s="99">
        <v>45809</v>
      </c>
      <c r="E41" s="111"/>
      <c r="F41" s="111"/>
      <c r="G41" s="111"/>
      <c r="H41" s="111"/>
      <c r="I41" s="111"/>
      <c r="J41" s="100">
        <f t="shared" si="0"/>
        <v>0</v>
      </c>
      <c r="K41" s="113"/>
      <c r="M41" s="96">
        <f t="shared" si="1"/>
        <v>0</v>
      </c>
      <c r="AG41">
        <f t="shared" si="2"/>
        <v>45809</v>
      </c>
    </row>
    <row r="42" spans="1:33" x14ac:dyDescent="0.2">
      <c r="A42" s="97" t="s">
        <v>254</v>
      </c>
      <c r="B42" s="98" t="s">
        <v>68</v>
      </c>
      <c r="C42" s="98" t="s">
        <v>77</v>
      </c>
      <c r="D42" s="99">
        <v>45839</v>
      </c>
      <c r="E42" s="111"/>
      <c r="F42" s="111"/>
      <c r="G42" s="111"/>
      <c r="H42" s="111"/>
      <c r="I42" s="111"/>
      <c r="J42" s="100">
        <f t="shared" si="0"/>
        <v>0</v>
      </c>
      <c r="K42" s="113"/>
      <c r="M42" s="96">
        <f t="shared" si="1"/>
        <v>0</v>
      </c>
      <c r="AG42">
        <f t="shared" si="2"/>
        <v>45839</v>
      </c>
    </row>
    <row r="43" spans="1:33" x14ac:dyDescent="0.2">
      <c r="A43" s="97" t="s">
        <v>255</v>
      </c>
      <c r="B43" s="98" t="s">
        <v>68</v>
      </c>
      <c r="C43" s="98" t="s">
        <v>77</v>
      </c>
      <c r="D43" s="99">
        <v>45870</v>
      </c>
      <c r="E43" s="111"/>
      <c r="F43" s="111"/>
      <c r="G43" s="111"/>
      <c r="H43" s="111"/>
      <c r="I43" s="111"/>
      <c r="J43" s="100">
        <f t="shared" si="0"/>
        <v>0</v>
      </c>
      <c r="K43" s="113"/>
      <c r="M43" s="96">
        <f t="shared" si="1"/>
        <v>0</v>
      </c>
      <c r="AG43">
        <f t="shared" si="2"/>
        <v>45870</v>
      </c>
    </row>
    <row r="44" spans="1:33" x14ac:dyDescent="0.2">
      <c r="A44" s="97" t="s">
        <v>256</v>
      </c>
      <c r="B44" s="98" t="s">
        <v>68</v>
      </c>
      <c r="C44" s="98" t="s">
        <v>77</v>
      </c>
      <c r="D44" s="99">
        <v>45901</v>
      </c>
      <c r="E44" s="111"/>
      <c r="F44" s="111"/>
      <c r="G44" s="111"/>
      <c r="H44" s="111"/>
      <c r="I44" s="111"/>
      <c r="J44" s="100">
        <f t="shared" si="0"/>
        <v>0</v>
      </c>
      <c r="K44" s="113"/>
      <c r="M44" s="96">
        <f t="shared" si="1"/>
        <v>0</v>
      </c>
      <c r="AG44">
        <f t="shared" si="2"/>
        <v>45901</v>
      </c>
    </row>
    <row r="45" spans="1:33" x14ac:dyDescent="0.2">
      <c r="A45" s="97" t="s">
        <v>257</v>
      </c>
      <c r="B45" s="98" t="s">
        <v>68</v>
      </c>
      <c r="C45" s="98" t="s">
        <v>81</v>
      </c>
      <c r="D45" s="99">
        <v>45566</v>
      </c>
      <c r="E45" s="111"/>
      <c r="F45" s="111"/>
      <c r="G45" s="111"/>
      <c r="H45" s="111"/>
      <c r="I45" s="111"/>
      <c r="J45" s="100">
        <f t="shared" si="0"/>
        <v>0</v>
      </c>
      <c r="K45" s="113"/>
      <c r="M45" s="96">
        <f t="shared" si="1"/>
        <v>0</v>
      </c>
      <c r="AG45">
        <f t="shared" si="2"/>
        <v>45566</v>
      </c>
    </row>
    <row r="46" spans="1:33" x14ac:dyDescent="0.2">
      <c r="A46" s="97" t="s">
        <v>258</v>
      </c>
      <c r="B46" s="98" t="s">
        <v>68</v>
      </c>
      <c r="C46" s="98" t="s">
        <v>81</v>
      </c>
      <c r="D46" s="99">
        <v>45597</v>
      </c>
      <c r="E46" s="111"/>
      <c r="F46" s="111"/>
      <c r="G46" s="111"/>
      <c r="H46" s="111"/>
      <c r="I46" s="111"/>
      <c r="J46" s="100">
        <f t="shared" si="0"/>
        <v>0</v>
      </c>
      <c r="K46" s="113"/>
      <c r="M46" s="96">
        <f t="shared" si="1"/>
        <v>0</v>
      </c>
      <c r="AG46">
        <f t="shared" si="2"/>
        <v>45597</v>
      </c>
    </row>
    <row r="47" spans="1:33" x14ac:dyDescent="0.2">
      <c r="A47" s="97" t="s">
        <v>259</v>
      </c>
      <c r="B47" s="98" t="s">
        <v>68</v>
      </c>
      <c r="C47" s="98" t="s">
        <v>81</v>
      </c>
      <c r="D47" s="99">
        <v>45627</v>
      </c>
      <c r="E47" s="111"/>
      <c r="F47" s="111"/>
      <c r="G47" s="111"/>
      <c r="H47" s="111"/>
      <c r="I47" s="111"/>
      <c r="J47" s="100">
        <f t="shared" si="0"/>
        <v>0</v>
      </c>
      <c r="K47" s="113"/>
      <c r="M47" s="96">
        <f t="shared" si="1"/>
        <v>0</v>
      </c>
      <c r="AG47">
        <f t="shared" si="2"/>
        <v>45627</v>
      </c>
    </row>
    <row r="48" spans="1:33" x14ac:dyDescent="0.2">
      <c r="A48" s="97" t="s">
        <v>260</v>
      </c>
      <c r="B48" s="98" t="s">
        <v>68</v>
      </c>
      <c r="C48" s="98" t="s">
        <v>81</v>
      </c>
      <c r="D48" s="99">
        <v>45658</v>
      </c>
      <c r="E48" s="111"/>
      <c r="F48" s="111"/>
      <c r="G48" s="111"/>
      <c r="H48" s="111"/>
      <c r="I48" s="111"/>
      <c r="J48" s="100">
        <f t="shared" si="0"/>
        <v>0</v>
      </c>
      <c r="K48" s="113"/>
      <c r="M48" s="96">
        <f t="shared" si="1"/>
        <v>0</v>
      </c>
      <c r="AG48">
        <f t="shared" si="2"/>
        <v>45658</v>
      </c>
    </row>
    <row r="49" spans="1:33" x14ac:dyDescent="0.2">
      <c r="A49" s="97" t="s">
        <v>261</v>
      </c>
      <c r="B49" s="98" t="s">
        <v>68</v>
      </c>
      <c r="C49" s="98" t="s">
        <v>81</v>
      </c>
      <c r="D49" s="99">
        <v>45689</v>
      </c>
      <c r="E49" s="111"/>
      <c r="F49" s="111"/>
      <c r="G49" s="111"/>
      <c r="H49" s="111"/>
      <c r="I49" s="111"/>
      <c r="J49" s="100">
        <f t="shared" si="0"/>
        <v>0</v>
      </c>
      <c r="K49" s="113"/>
      <c r="M49" s="96">
        <f t="shared" si="1"/>
        <v>0</v>
      </c>
      <c r="AG49">
        <f t="shared" si="2"/>
        <v>45689</v>
      </c>
    </row>
    <row r="50" spans="1:33" x14ac:dyDescent="0.2">
      <c r="A50" s="97" t="s">
        <v>262</v>
      </c>
      <c r="B50" s="98" t="s">
        <v>68</v>
      </c>
      <c r="C50" s="98" t="s">
        <v>81</v>
      </c>
      <c r="D50" s="99">
        <v>45717</v>
      </c>
      <c r="E50" s="111"/>
      <c r="F50" s="111"/>
      <c r="G50" s="111"/>
      <c r="H50" s="111"/>
      <c r="I50" s="111"/>
      <c r="J50" s="100">
        <f t="shared" si="0"/>
        <v>0</v>
      </c>
      <c r="K50" s="113"/>
      <c r="M50" s="96">
        <f t="shared" si="1"/>
        <v>0</v>
      </c>
      <c r="AG50">
        <f t="shared" si="2"/>
        <v>45717</v>
      </c>
    </row>
    <row r="51" spans="1:33" x14ac:dyDescent="0.2">
      <c r="A51" s="97" t="s">
        <v>263</v>
      </c>
      <c r="B51" s="98" t="s">
        <v>68</v>
      </c>
      <c r="C51" s="98" t="s">
        <v>81</v>
      </c>
      <c r="D51" s="99">
        <v>45748</v>
      </c>
      <c r="E51" s="111"/>
      <c r="F51" s="111"/>
      <c r="G51" s="111"/>
      <c r="H51" s="111"/>
      <c r="I51" s="111"/>
      <c r="J51" s="100">
        <f t="shared" si="0"/>
        <v>0</v>
      </c>
      <c r="K51" s="113"/>
      <c r="M51" s="96">
        <f t="shared" si="1"/>
        <v>0</v>
      </c>
      <c r="AG51">
        <f t="shared" si="2"/>
        <v>45748</v>
      </c>
    </row>
    <row r="52" spans="1:33" x14ac:dyDescent="0.2">
      <c r="A52" s="97" t="s">
        <v>264</v>
      </c>
      <c r="B52" s="98" t="s">
        <v>68</v>
      </c>
      <c r="C52" s="98" t="s">
        <v>81</v>
      </c>
      <c r="D52" s="99">
        <v>45778</v>
      </c>
      <c r="E52" s="111"/>
      <c r="F52" s="111"/>
      <c r="G52" s="111"/>
      <c r="H52" s="111"/>
      <c r="I52" s="111"/>
      <c r="J52" s="100">
        <f t="shared" si="0"/>
        <v>0</v>
      </c>
      <c r="K52" s="113"/>
      <c r="M52" s="96">
        <f t="shared" si="1"/>
        <v>0</v>
      </c>
      <c r="AG52">
        <f t="shared" si="2"/>
        <v>45778</v>
      </c>
    </row>
    <row r="53" spans="1:33" x14ac:dyDescent="0.2">
      <c r="A53" s="97" t="s">
        <v>265</v>
      </c>
      <c r="B53" s="98" t="s">
        <v>68</v>
      </c>
      <c r="C53" s="98" t="s">
        <v>81</v>
      </c>
      <c r="D53" s="99">
        <v>45809</v>
      </c>
      <c r="E53" s="111"/>
      <c r="F53" s="111"/>
      <c r="G53" s="111"/>
      <c r="H53" s="111"/>
      <c r="I53" s="111"/>
      <c r="J53" s="100">
        <f t="shared" si="0"/>
        <v>0</v>
      </c>
      <c r="K53" s="113"/>
      <c r="M53" s="96">
        <f t="shared" si="1"/>
        <v>0</v>
      </c>
      <c r="AG53">
        <f t="shared" si="2"/>
        <v>45809</v>
      </c>
    </row>
    <row r="54" spans="1:33" x14ac:dyDescent="0.2">
      <c r="A54" s="97" t="s">
        <v>266</v>
      </c>
      <c r="B54" s="98" t="s">
        <v>68</v>
      </c>
      <c r="C54" s="98" t="s">
        <v>81</v>
      </c>
      <c r="D54" s="99">
        <v>45839</v>
      </c>
      <c r="E54" s="111"/>
      <c r="F54" s="111"/>
      <c r="G54" s="111"/>
      <c r="H54" s="111"/>
      <c r="I54" s="111"/>
      <c r="J54" s="100">
        <f t="shared" si="0"/>
        <v>0</v>
      </c>
      <c r="K54" s="113"/>
      <c r="M54" s="96">
        <f t="shared" si="1"/>
        <v>0</v>
      </c>
      <c r="AG54">
        <f t="shared" si="2"/>
        <v>45839</v>
      </c>
    </row>
    <row r="55" spans="1:33" x14ac:dyDescent="0.2">
      <c r="A55" s="97" t="s">
        <v>267</v>
      </c>
      <c r="B55" s="98" t="s">
        <v>68</v>
      </c>
      <c r="C55" s="98" t="s">
        <v>81</v>
      </c>
      <c r="D55" s="99">
        <v>45870</v>
      </c>
      <c r="E55" s="111"/>
      <c r="F55" s="111"/>
      <c r="G55" s="111"/>
      <c r="H55" s="111"/>
      <c r="I55" s="111"/>
      <c r="J55" s="100">
        <f t="shared" si="0"/>
        <v>0</v>
      </c>
      <c r="K55" s="113"/>
      <c r="M55" s="96">
        <f t="shared" si="1"/>
        <v>0</v>
      </c>
      <c r="AG55">
        <f t="shared" si="2"/>
        <v>45870</v>
      </c>
    </row>
    <row r="56" spans="1:33" x14ac:dyDescent="0.2">
      <c r="A56" s="97" t="s">
        <v>268</v>
      </c>
      <c r="B56" s="98" t="s">
        <v>68</v>
      </c>
      <c r="C56" s="98" t="s">
        <v>81</v>
      </c>
      <c r="D56" s="99">
        <v>45901</v>
      </c>
      <c r="E56" s="111"/>
      <c r="F56" s="111"/>
      <c r="G56" s="111"/>
      <c r="H56" s="111"/>
      <c r="I56" s="111"/>
      <c r="J56" s="100">
        <f t="shared" si="0"/>
        <v>0</v>
      </c>
      <c r="K56" s="113"/>
      <c r="M56" s="96">
        <f t="shared" si="1"/>
        <v>0</v>
      </c>
      <c r="AG56">
        <f t="shared" si="2"/>
        <v>45901</v>
      </c>
    </row>
    <row r="57" spans="1:33" x14ac:dyDescent="0.2">
      <c r="A57" s="97" t="s">
        <v>269</v>
      </c>
      <c r="B57" s="98" t="s">
        <v>85</v>
      </c>
      <c r="C57" s="98" t="s">
        <v>69</v>
      </c>
      <c r="D57" s="99">
        <v>45566</v>
      </c>
      <c r="E57" s="111"/>
      <c r="F57" s="111"/>
      <c r="G57" s="111"/>
      <c r="H57" s="111"/>
      <c r="I57" s="111"/>
      <c r="J57" s="100">
        <f t="shared" si="0"/>
        <v>0</v>
      </c>
      <c r="K57" s="113"/>
      <c r="M57" s="96">
        <f t="shared" si="1"/>
        <v>0</v>
      </c>
      <c r="AG57">
        <f t="shared" si="2"/>
        <v>45566</v>
      </c>
    </row>
    <row r="58" spans="1:33" x14ac:dyDescent="0.2">
      <c r="A58" s="97" t="s">
        <v>270</v>
      </c>
      <c r="B58" s="98" t="s">
        <v>85</v>
      </c>
      <c r="C58" s="98" t="s">
        <v>69</v>
      </c>
      <c r="D58" s="99">
        <v>45597</v>
      </c>
      <c r="E58" s="111"/>
      <c r="F58" s="111"/>
      <c r="G58" s="111"/>
      <c r="H58" s="111"/>
      <c r="I58" s="111"/>
      <c r="J58" s="100">
        <f t="shared" si="0"/>
        <v>0</v>
      </c>
      <c r="K58" s="113"/>
      <c r="M58" s="96">
        <f t="shared" si="1"/>
        <v>0</v>
      </c>
      <c r="AG58">
        <f t="shared" si="2"/>
        <v>45597</v>
      </c>
    </row>
    <row r="59" spans="1:33" x14ac:dyDescent="0.2">
      <c r="A59" s="97" t="s">
        <v>271</v>
      </c>
      <c r="B59" s="98" t="s">
        <v>85</v>
      </c>
      <c r="C59" s="98" t="s">
        <v>69</v>
      </c>
      <c r="D59" s="99">
        <v>45627</v>
      </c>
      <c r="E59" s="111"/>
      <c r="F59" s="111"/>
      <c r="G59" s="111"/>
      <c r="H59" s="111"/>
      <c r="I59" s="111"/>
      <c r="J59" s="100">
        <f t="shared" si="0"/>
        <v>0</v>
      </c>
      <c r="K59" s="113"/>
      <c r="M59" s="96">
        <f t="shared" si="1"/>
        <v>0</v>
      </c>
      <c r="AG59">
        <f t="shared" si="2"/>
        <v>45627</v>
      </c>
    </row>
    <row r="60" spans="1:33" x14ac:dyDescent="0.2">
      <c r="A60" s="97" t="s">
        <v>272</v>
      </c>
      <c r="B60" s="98" t="s">
        <v>85</v>
      </c>
      <c r="C60" s="98" t="s">
        <v>69</v>
      </c>
      <c r="D60" s="99">
        <v>45658</v>
      </c>
      <c r="E60" s="111"/>
      <c r="F60" s="111"/>
      <c r="G60" s="111"/>
      <c r="H60" s="111"/>
      <c r="I60" s="111"/>
      <c r="J60" s="100">
        <f t="shared" si="0"/>
        <v>0</v>
      </c>
      <c r="K60" s="113"/>
      <c r="M60" s="96">
        <f t="shared" si="1"/>
        <v>0</v>
      </c>
      <c r="AG60">
        <f t="shared" si="2"/>
        <v>45658</v>
      </c>
    </row>
    <row r="61" spans="1:33" x14ac:dyDescent="0.2">
      <c r="A61" s="97" t="s">
        <v>273</v>
      </c>
      <c r="B61" s="98" t="s">
        <v>85</v>
      </c>
      <c r="C61" s="98" t="s">
        <v>69</v>
      </c>
      <c r="D61" s="99">
        <v>45689</v>
      </c>
      <c r="E61" s="111"/>
      <c r="F61" s="111"/>
      <c r="G61" s="111"/>
      <c r="H61" s="111"/>
      <c r="I61" s="111"/>
      <c r="J61" s="100">
        <f t="shared" si="0"/>
        <v>0</v>
      </c>
      <c r="K61" s="113"/>
      <c r="M61" s="96">
        <f t="shared" si="1"/>
        <v>0</v>
      </c>
      <c r="AG61">
        <f t="shared" si="2"/>
        <v>45689</v>
      </c>
    </row>
    <row r="62" spans="1:33" x14ac:dyDescent="0.2">
      <c r="A62" s="97" t="s">
        <v>274</v>
      </c>
      <c r="B62" s="98" t="s">
        <v>85</v>
      </c>
      <c r="C62" s="98" t="s">
        <v>69</v>
      </c>
      <c r="D62" s="99">
        <v>45717</v>
      </c>
      <c r="E62" s="111"/>
      <c r="F62" s="111"/>
      <c r="G62" s="111"/>
      <c r="H62" s="111"/>
      <c r="I62" s="111"/>
      <c r="J62" s="100">
        <f t="shared" si="0"/>
        <v>0</v>
      </c>
      <c r="K62" s="113"/>
      <c r="M62" s="96">
        <f t="shared" si="1"/>
        <v>0</v>
      </c>
      <c r="AG62">
        <f t="shared" si="2"/>
        <v>45717</v>
      </c>
    </row>
    <row r="63" spans="1:33" x14ac:dyDescent="0.2">
      <c r="A63" s="97" t="s">
        <v>275</v>
      </c>
      <c r="B63" s="98" t="s">
        <v>85</v>
      </c>
      <c r="C63" s="98" t="s">
        <v>69</v>
      </c>
      <c r="D63" s="99">
        <v>45748</v>
      </c>
      <c r="E63" s="111"/>
      <c r="F63" s="111"/>
      <c r="G63" s="111"/>
      <c r="H63" s="111"/>
      <c r="I63" s="111"/>
      <c r="J63" s="100">
        <f t="shared" si="0"/>
        <v>0</v>
      </c>
      <c r="K63" s="113"/>
      <c r="M63" s="96">
        <f t="shared" si="1"/>
        <v>0</v>
      </c>
      <c r="AG63">
        <f t="shared" si="2"/>
        <v>45748</v>
      </c>
    </row>
    <row r="64" spans="1:33" x14ac:dyDescent="0.2">
      <c r="A64" s="97" t="s">
        <v>276</v>
      </c>
      <c r="B64" s="98" t="s">
        <v>85</v>
      </c>
      <c r="C64" s="98" t="s">
        <v>69</v>
      </c>
      <c r="D64" s="99">
        <v>45778</v>
      </c>
      <c r="E64" s="111"/>
      <c r="F64" s="111"/>
      <c r="G64" s="111"/>
      <c r="H64" s="111"/>
      <c r="I64" s="111"/>
      <c r="J64" s="100">
        <f t="shared" si="0"/>
        <v>0</v>
      </c>
      <c r="K64" s="113"/>
      <c r="M64" s="96">
        <f t="shared" si="1"/>
        <v>0</v>
      </c>
      <c r="AG64">
        <f t="shared" si="2"/>
        <v>45778</v>
      </c>
    </row>
    <row r="65" spans="1:33" x14ac:dyDescent="0.2">
      <c r="A65" s="97" t="s">
        <v>277</v>
      </c>
      <c r="B65" s="98" t="s">
        <v>85</v>
      </c>
      <c r="C65" s="98" t="s">
        <v>69</v>
      </c>
      <c r="D65" s="99">
        <v>45809</v>
      </c>
      <c r="E65" s="111"/>
      <c r="F65" s="111"/>
      <c r="G65" s="111"/>
      <c r="H65" s="111"/>
      <c r="I65" s="111"/>
      <c r="J65" s="100">
        <f t="shared" si="0"/>
        <v>0</v>
      </c>
      <c r="K65" s="113"/>
      <c r="M65" s="96">
        <f t="shared" si="1"/>
        <v>0</v>
      </c>
      <c r="AG65">
        <f t="shared" si="2"/>
        <v>45809</v>
      </c>
    </row>
    <row r="66" spans="1:33" x14ac:dyDescent="0.2">
      <c r="A66" s="97" t="s">
        <v>278</v>
      </c>
      <c r="B66" s="98" t="s">
        <v>85</v>
      </c>
      <c r="C66" s="98" t="s">
        <v>69</v>
      </c>
      <c r="D66" s="99">
        <v>45839</v>
      </c>
      <c r="E66" s="111"/>
      <c r="F66" s="111"/>
      <c r="G66" s="111"/>
      <c r="H66" s="111"/>
      <c r="I66" s="111"/>
      <c r="J66" s="100">
        <f t="shared" si="0"/>
        <v>0</v>
      </c>
      <c r="K66" s="113"/>
      <c r="M66" s="96">
        <f t="shared" si="1"/>
        <v>0</v>
      </c>
      <c r="AG66">
        <f t="shared" si="2"/>
        <v>45839</v>
      </c>
    </row>
    <row r="67" spans="1:33" x14ac:dyDescent="0.2">
      <c r="A67" s="97" t="s">
        <v>279</v>
      </c>
      <c r="B67" s="98" t="s">
        <v>85</v>
      </c>
      <c r="C67" s="98" t="s">
        <v>69</v>
      </c>
      <c r="D67" s="99">
        <v>45870</v>
      </c>
      <c r="E67" s="111"/>
      <c r="F67" s="111"/>
      <c r="G67" s="111"/>
      <c r="H67" s="111"/>
      <c r="I67" s="111"/>
      <c r="J67" s="100">
        <f t="shared" si="0"/>
        <v>0</v>
      </c>
      <c r="K67" s="113"/>
      <c r="M67" s="96">
        <f t="shared" si="1"/>
        <v>0</v>
      </c>
      <c r="AG67">
        <f t="shared" si="2"/>
        <v>45870</v>
      </c>
    </row>
    <row r="68" spans="1:33" x14ac:dyDescent="0.2">
      <c r="A68" s="97" t="s">
        <v>280</v>
      </c>
      <c r="B68" s="98" t="s">
        <v>85</v>
      </c>
      <c r="C68" s="98" t="s">
        <v>69</v>
      </c>
      <c r="D68" s="99">
        <v>45901</v>
      </c>
      <c r="E68" s="111"/>
      <c r="F68" s="111"/>
      <c r="G68" s="111"/>
      <c r="H68" s="111"/>
      <c r="I68" s="111"/>
      <c r="J68" s="100">
        <f t="shared" si="0"/>
        <v>0</v>
      </c>
      <c r="K68" s="113"/>
      <c r="M68" s="96">
        <f t="shared" si="1"/>
        <v>0</v>
      </c>
      <c r="AG68">
        <f t="shared" si="2"/>
        <v>45901</v>
      </c>
    </row>
    <row r="69" spans="1:33" x14ac:dyDescent="0.2">
      <c r="A69" s="97" t="s">
        <v>281</v>
      </c>
      <c r="B69" s="98" t="s">
        <v>85</v>
      </c>
      <c r="C69" s="98" t="s">
        <v>73</v>
      </c>
      <c r="D69" s="99">
        <v>45566</v>
      </c>
      <c r="E69" s="111"/>
      <c r="F69" s="111"/>
      <c r="G69" s="111"/>
      <c r="H69" s="111"/>
      <c r="I69" s="111"/>
      <c r="J69" s="100">
        <f t="shared" si="0"/>
        <v>0</v>
      </c>
      <c r="K69" s="113"/>
      <c r="M69" s="96">
        <f t="shared" si="1"/>
        <v>0</v>
      </c>
      <c r="AG69">
        <f t="shared" si="2"/>
        <v>45566</v>
      </c>
    </row>
    <row r="70" spans="1:33" x14ac:dyDescent="0.2">
      <c r="A70" s="97" t="s">
        <v>282</v>
      </c>
      <c r="B70" s="98" t="s">
        <v>85</v>
      </c>
      <c r="C70" s="98" t="s">
        <v>73</v>
      </c>
      <c r="D70" s="99">
        <v>45597</v>
      </c>
      <c r="E70" s="111"/>
      <c r="F70" s="111"/>
      <c r="G70" s="111"/>
      <c r="H70" s="111"/>
      <c r="I70" s="111"/>
      <c r="J70" s="100">
        <f t="shared" si="0"/>
        <v>0</v>
      </c>
      <c r="K70" s="113"/>
      <c r="M70" s="96">
        <f t="shared" si="1"/>
        <v>0</v>
      </c>
      <c r="AG70">
        <f t="shared" si="2"/>
        <v>45597</v>
      </c>
    </row>
    <row r="71" spans="1:33" x14ac:dyDescent="0.2">
      <c r="A71" s="97" t="s">
        <v>283</v>
      </c>
      <c r="B71" s="98" t="s">
        <v>85</v>
      </c>
      <c r="C71" s="98" t="s">
        <v>73</v>
      </c>
      <c r="D71" s="99">
        <v>45627</v>
      </c>
      <c r="E71" s="111"/>
      <c r="F71" s="111"/>
      <c r="G71" s="111"/>
      <c r="H71" s="111"/>
      <c r="I71" s="111"/>
      <c r="J71" s="100">
        <f t="shared" si="0"/>
        <v>0</v>
      </c>
      <c r="K71" s="113"/>
      <c r="M71" s="96">
        <f t="shared" si="1"/>
        <v>0</v>
      </c>
      <c r="AG71">
        <f t="shared" si="2"/>
        <v>45627</v>
      </c>
    </row>
    <row r="72" spans="1:33" x14ac:dyDescent="0.2">
      <c r="A72" s="97" t="s">
        <v>284</v>
      </c>
      <c r="B72" s="98" t="s">
        <v>85</v>
      </c>
      <c r="C72" s="98" t="s">
        <v>73</v>
      </c>
      <c r="D72" s="99">
        <v>45658</v>
      </c>
      <c r="E72" s="111"/>
      <c r="F72" s="111"/>
      <c r="G72" s="111"/>
      <c r="H72" s="111"/>
      <c r="I72" s="111"/>
      <c r="J72" s="100">
        <f t="shared" si="0"/>
        <v>0</v>
      </c>
      <c r="K72" s="113"/>
      <c r="M72" s="96">
        <f t="shared" si="1"/>
        <v>0</v>
      </c>
      <c r="AG72">
        <f t="shared" si="2"/>
        <v>45658</v>
      </c>
    </row>
    <row r="73" spans="1:33" x14ac:dyDescent="0.2">
      <c r="A73" s="97" t="s">
        <v>285</v>
      </c>
      <c r="B73" s="98" t="s">
        <v>85</v>
      </c>
      <c r="C73" s="98" t="s">
        <v>73</v>
      </c>
      <c r="D73" s="99">
        <v>45689</v>
      </c>
      <c r="E73" s="111"/>
      <c r="F73" s="111"/>
      <c r="G73" s="111"/>
      <c r="H73" s="111"/>
      <c r="I73" s="111"/>
      <c r="J73" s="100">
        <f t="shared" si="0"/>
        <v>0</v>
      </c>
      <c r="K73" s="113"/>
      <c r="M73" s="96">
        <f t="shared" si="1"/>
        <v>0</v>
      </c>
      <c r="AG73">
        <f t="shared" si="2"/>
        <v>45689</v>
      </c>
    </row>
    <row r="74" spans="1:33" x14ac:dyDescent="0.2">
      <c r="A74" s="97" t="s">
        <v>286</v>
      </c>
      <c r="B74" s="98" t="s">
        <v>85</v>
      </c>
      <c r="C74" s="98" t="s">
        <v>73</v>
      </c>
      <c r="D74" s="99">
        <v>45717</v>
      </c>
      <c r="E74" s="111"/>
      <c r="F74" s="111"/>
      <c r="G74" s="111"/>
      <c r="H74" s="111"/>
      <c r="I74" s="111"/>
      <c r="J74" s="100">
        <f t="shared" ref="J74:J104" si="3">SUM(E74:I74)</f>
        <v>0</v>
      </c>
      <c r="K74" s="113"/>
      <c r="M74" s="96">
        <f t="shared" ref="M74:M104" si="4">COUNTIFS(E74:I74,"&lt;&gt;0",E74:I74,"&lt;&gt;")</f>
        <v>0</v>
      </c>
      <c r="AG74">
        <f t="shared" ref="AG74:AG104" si="5">VALUE(D74)</f>
        <v>45717</v>
      </c>
    </row>
    <row r="75" spans="1:33" x14ac:dyDescent="0.2">
      <c r="A75" s="97" t="s">
        <v>287</v>
      </c>
      <c r="B75" s="98" t="s">
        <v>85</v>
      </c>
      <c r="C75" s="98" t="s">
        <v>73</v>
      </c>
      <c r="D75" s="99">
        <v>45748</v>
      </c>
      <c r="E75" s="111"/>
      <c r="F75" s="111"/>
      <c r="G75" s="111"/>
      <c r="H75" s="111"/>
      <c r="I75" s="111"/>
      <c r="J75" s="100">
        <f t="shared" si="3"/>
        <v>0</v>
      </c>
      <c r="K75" s="113"/>
      <c r="M75" s="96">
        <f t="shared" si="4"/>
        <v>0</v>
      </c>
      <c r="AG75">
        <f t="shared" si="5"/>
        <v>45748</v>
      </c>
    </row>
    <row r="76" spans="1:33" x14ac:dyDescent="0.2">
      <c r="A76" s="97" t="s">
        <v>288</v>
      </c>
      <c r="B76" s="98" t="s">
        <v>85</v>
      </c>
      <c r="C76" s="98" t="s">
        <v>73</v>
      </c>
      <c r="D76" s="99">
        <v>45778</v>
      </c>
      <c r="E76" s="111"/>
      <c r="F76" s="111"/>
      <c r="G76" s="111"/>
      <c r="H76" s="111"/>
      <c r="I76" s="111"/>
      <c r="J76" s="100">
        <f t="shared" si="3"/>
        <v>0</v>
      </c>
      <c r="K76" s="113"/>
      <c r="M76" s="96">
        <f t="shared" si="4"/>
        <v>0</v>
      </c>
      <c r="AG76">
        <f t="shared" si="5"/>
        <v>45778</v>
      </c>
    </row>
    <row r="77" spans="1:33" x14ac:dyDescent="0.2">
      <c r="A77" s="97" t="s">
        <v>289</v>
      </c>
      <c r="B77" s="98" t="s">
        <v>85</v>
      </c>
      <c r="C77" s="98" t="s">
        <v>73</v>
      </c>
      <c r="D77" s="99">
        <v>45809</v>
      </c>
      <c r="E77" s="111"/>
      <c r="F77" s="111"/>
      <c r="G77" s="111"/>
      <c r="H77" s="111"/>
      <c r="I77" s="111"/>
      <c r="J77" s="100">
        <f t="shared" si="3"/>
        <v>0</v>
      </c>
      <c r="K77" s="113"/>
      <c r="M77" s="96">
        <f t="shared" si="4"/>
        <v>0</v>
      </c>
      <c r="AG77">
        <f t="shared" si="5"/>
        <v>45809</v>
      </c>
    </row>
    <row r="78" spans="1:33" x14ac:dyDescent="0.2">
      <c r="A78" s="97" t="s">
        <v>290</v>
      </c>
      <c r="B78" s="98" t="s">
        <v>85</v>
      </c>
      <c r="C78" s="98" t="s">
        <v>73</v>
      </c>
      <c r="D78" s="99">
        <v>45839</v>
      </c>
      <c r="E78" s="111"/>
      <c r="F78" s="111"/>
      <c r="G78" s="111"/>
      <c r="H78" s="111"/>
      <c r="I78" s="111"/>
      <c r="J78" s="100">
        <f t="shared" si="3"/>
        <v>0</v>
      </c>
      <c r="K78" s="113"/>
      <c r="M78" s="96">
        <f t="shared" si="4"/>
        <v>0</v>
      </c>
      <c r="AG78">
        <f t="shared" si="5"/>
        <v>45839</v>
      </c>
    </row>
    <row r="79" spans="1:33" x14ac:dyDescent="0.2">
      <c r="A79" s="97" t="s">
        <v>291</v>
      </c>
      <c r="B79" s="98" t="s">
        <v>85</v>
      </c>
      <c r="C79" s="98" t="s">
        <v>73</v>
      </c>
      <c r="D79" s="99">
        <v>45870</v>
      </c>
      <c r="E79" s="111"/>
      <c r="F79" s="111"/>
      <c r="G79" s="111"/>
      <c r="H79" s="111"/>
      <c r="I79" s="111"/>
      <c r="J79" s="100">
        <f t="shared" si="3"/>
        <v>0</v>
      </c>
      <c r="K79" s="113"/>
      <c r="M79" s="96">
        <f t="shared" si="4"/>
        <v>0</v>
      </c>
      <c r="AG79">
        <f t="shared" si="5"/>
        <v>45870</v>
      </c>
    </row>
    <row r="80" spans="1:33" x14ac:dyDescent="0.2">
      <c r="A80" s="97" t="s">
        <v>292</v>
      </c>
      <c r="B80" s="98" t="s">
        <v>85</v>
      </c>
      <c r="C80" s="98" t="s">
        <v>73</v>
      </c>
      <c r="D80" s="99">
        <v>45901</v>
      </c>
      <c r="E80" s="111"/>
      <c r="F80" s="111"/>
      <c r="G80" s="111"/>
      <c r="H80" s="111"/>
      <c r="I80" s="111"/>
      <c r="J80" s="100">
        <f t="shared" si="3"/>
        <v>0</v>
      </c>
      <c r="K80" s="113"/>
      <c r="M80" s="96">
        <f t="shared" si="4"/>
        <v>0</v>
      </c>
      <c r="AG80">
        <f t="shared" si="5"/>
        <v>45901</v>
      </c>
    </row>
    <row r="81" spans="1:33" x14ac:dyDescent="0.2">
      <c r="A81" s="97" t="s">
        <v>293</v>
      </c>
      <c r="B81" s="98" t="s">
        <v>85</v>
      </c>
      <c r="C81" s="98" t="s">
        <v>77</v>
      </c>
      <c r="D81" s="99">
        <v>45566</v>
      </c>
      <c r="E81" s="111"/>
      <c r="F81" s="111"/>
      <c r="G81" s="111"/>
      <c r="H81" s="111"/>
      <c r="I81" s="111"/>
      <c r="J81" s="100">
        <f t="shared" si="3"/>
        <v>0</v>
      </c>
      <c r="K81" s="113"/>
      <c r="M81" s="96">
        <f t="shared" si="4"/>
        <v>0</v>
      </c>
      <c r="AG81">
        <f t="shared" si="5"/>
        <v>45566</v>
      </c>
    </row>
    <row r="82" spans="1:33" x14ac:dyDescent="0.2">
      <c r="A82" s="97" t="s">
        <v>294</v>
      </c>
      <c r="B82" s="98" t="s">
        <v>85</v>
      </c>
      <c r="C82" s="98" t="s">
        <v>77</v>
      </c>
      <c r="D82" s="99">
        <v>45597</v>
      </c>
      <c r="E82" s="111"/>
      <c r="F82" s="111"/>
      <c r="G82" s="111"/>
      <c r="H82" s="111"/>
      <c r="I82" s="111"/>
      <c r="J82" s="100">
        <f t="shared" si="3"/>
        <v>0</v>
      </c>
      <c r="K82" s="113"/>
      <c r="M82" s="96">
        <f t="shared" si="4"/>
        <v>0</v>
      </c>
      <c r="AG82">
        <f t="shared" si="5"/>
        <v>45597</v>
      </c>
    </row>
    <row r="83" spans="1:33" x14ac:dyDescent="0.2">
      <c r="A83" s="97" t="s">
        <v>295</v>
      </c>
      <c r="B83" s="98" t="s">
        <v>85</v>
      </c>
      <c r="C83" s="98" t="s">
        <v>77</v>
      </c>
      <c r="D83" s="99">
        <v>45627</v>
      </c>
      <c r="E83" s="111"/>
      <c r="F83" s="111"/>
      <c r="G83" s="111"/>
      <c r="H83" s="111"/>
      <c r="I83" s="111"/>
      <c r="J83" s="100">
        <f t="shared" si="3"/>
        <v>0</v>
      </c>
      <c r="K83" s="113"/>
      <c r="M83" s="96">
        <f t="shared" si="4"/>
        <v>0</v>
      </c>
      <c r="AG83">
        <f t="shared" si="5"/>
        <v>45627</v>
      </c>
    </row>
    <row r="84" spans="1:33" x14ac:dyDescent="0.2">
      <c r="A84" s="97" t="s">
        <v>296</v>
      </c>
      <c r="B84" s="98" t="s">
        <v>85</v>
      </c>
      <c r="C84" s="98" t="s">
        <v>77</v>
      </c>
      <c r="D84" s="99">
        <v>45658</v>
      </c>
      <c r="E84" s="111"/>
      <c r="F84" s="111"/>
      <c r="G84" s="111"/>
      <c r="H84" s="111"/>
      <c r="I84" s="111"/>
      <c r="J84" s="100">
        <f t="shared" si="3"/>
        <v>0</v>
      </c>
      <c r="K84" s="113"/>
      <c r="M84" s="96">
        <f t="shared" si="4"/>
        <v>0</v>
      </c>
      <c r="AG84">
        <f t="shared" si="5"/>
        <v>45658</v>
      </c>
    </row>
    <row r="85" spans="1:33" x14ac:dyDescent="0.2">
      <c r="A85" s="97" t="s">
        <v>297</v>
      </c>
      <c r="B85" s="98" t="s">
        <v>85</v>
      </c>
      <c r="C85" s="98" t="s">
        <v>77</v>
      </c>
      <c r="D85" s="99">
        <v>45689</v>
      </c>
      <c r="E85" s="111"/>
      <c r="F85" s="111"/>
      <c r="G85" s="111"/>
      <c r="H85" s="111"/>
      <c r="I85" s="111"/>
      <c r="J85" s="100">
        <f t="shared" si="3"/>
        <v>0</v>
      </c>
      <c r="K85" s="113"/>
      <c r="M85" s="96">
        <f t="shared" si="4"/>
        <v>0</v>
      </c>
      <c r="AG85">
        <f t="shared" si="5"/>
        <v>45689</v>
      </c>
    </row>
    <row r="86" spans="1:33" x14ac:dyDescent="0.2">
      <c r="A86" s="97" t="s">
        <v>298</v>
      </c>
      <c r="B86" s="98" t="s">
        <v>85</v>
      </c>
      <c r="C86" s="98" t="s">
        <v>77</v>
      </c>
      <c r="D86" s="99">
        <v>45717</v>
      </c>
      <c r="E86" s="111"/>
      <c r="F86" s="111"/>
      <c r="G86" s="111"/>
      <c r="H86" s="111"/>
      <c r="I86" s="111"/>
      <c r="J86" s="100">
        <f t="shared" si="3"/>
        <v>0</v>
      </c>
      <c r="K86" s="113"/>
      <c r="M86" s="96">
        <f t="shared" si="4"/>
        <v>0</v>
      </c>
      <c r="AG86">
        <f t="shared" si="5"/>
        <v>45717</v>
      </c>
    </row>
    <row r="87" spans="1:33" x14ac:dyDescent="0.2">
      <c r="A87" s="97" t="s">
        <v>299</v>
      </c>
      <c r="B87" s="98" t="s">
        <v>85</v>
      </c>
      <c r="C87" s="98" t="s">
        <v>77</v>
      </c>
      <c r="D87" s="99">
        <v>45748</v>
      </c>
      <c r="E87" s="111"/>
      <c r="F87" s="111"/>
      <c r="G87" s="111"/>
      <c r="H87" s="111"/>
      <c r="I87" s="111"/>
      <c r="J87" s="100">
        <f t="shared" si="3"/>
        <v>0</v>
      </c>
      <c r="K87" s="113"/>
      <c r="M87" s="96">
        <f t="shared" si="4"/>
        <v>0</v>
      </c>
      <c r="AG87">
        <f t="shared" si="5"/>
        <v>45748</v>
      </c>
    </row>
    <row r="88" spans="1:33" x14ac:dyDescent="0.2">
      <c r="A88" s="97" t="s">
        <v>300</v>
      </c>
      <c r="B88" s="98" t="s">
        <v>85</v>
      </c>
      <c r="C88" s="98" t="s">
        <v>77</v>
      </c>
      <c r="D88" s="99">
        <v>45778</v>
      </c>
      <c r="E88" s="111"/>
      <c r="F88" s="111"/>
      <c r="G88" s="111"/>
      <c r="H88" s="111"/>
      <c r="I88" s="111"/>
      <c r="J88" s="100">
        <f t="shared" si="3"/>
        <v>0</v>
      </c>
      <c r="K88" s="113"/>
      <c r="M88" s="96">
        <f t="shared" si="4"/>
        <v>0</v>
      </c>
      <c r="AG88">
        <f t="shared" si="5"/>
        <v>45778</v>
      </c>
    </row>
    <row r="89" spans="1:33" x14ac:dyDescent="0.2">
      <c r="A89" s="97" t="s">
        <v>301</v>
      </c>
      <c r="B89" s="98" t="s">
        <v>85</v>
      </c>
      <c r="C89" s="98" t="s">
        <v>77</v>
      </c>
      <c r="D89" s="99">
        <v>45809</v>
      </c>
      <c r="E89" s="111"/>
      <c r="F89" s="111"/>
      <c r="G89" s="111"/>
      <c r="H89" s="111"/>
      <c r="I89" s="111"/>
      <c r="J89" s="100">
        <f t="shared" si="3"/>
        <v>0</v>
      </c>
      <c r="K89" s="113"/>
      <c r="M89" s="96">
        <f t="shared" si="4"/>
        <v>0</v>
      </c>
      <c r="AG89">
        <f t="shared" si="5"/>
        <v>45809</v>
      </c>
    </row>
    <row r="90" spans="1:33" x14ac:dyDescent="0.2">
      <c r="A90" s="97" t="s">
        <v>302</v>
      </c>
      <c r="B90" s="98" t="s">
        <v>85</v>
      </c>
      <c r="C90" s="98" t="s">
        <v>77</v>
      </c>
      <c r="D90" s="99">
        <v>45839</v>
      </c>
      <c r="E90" s="111"/>
      <c r="F90" s="111"/>
      <c r="G90" s="111"/>
      <c r="H90" s="111"/>
      <c r="I90" s="111"/>
      <c r="J90" s="100">
        <f t="shared" si="3"/>
        <v>0</v>
      </c>
      <c r="K90" s="113"/>
      <c r="M90" s="96">
        <f t="shared" si="4"/>
        <v>0</v>
      </c>
      <c r="AG90">
        <f t="shared" si="5"/>
        <v>45839</v>
      </c>
    </row>
    <row r="91" spans="1:33" x14ac:dyDescent="0.2">
      <c r="A91" s="97" t="s">
        <v>303</v>
      </c>
      <c r="B91" s="98" t="s">
        <v>85</v>
      </c>
      <c r="C91" s="98" t="s">
        <v>77</v>
      </c>
      <c r="D91" s="99">
        <v>45870</v>
      </c>
      <c r="E91" s="111"/>
      <c r="F91" s="111"/>
      <c r="G91" s="111"/>
      <c r="H91" s="111"/>
      <c r="I91" s="111"/>
      <c r="J91" s="100">
        <f t="shared" si="3"/>
        <v>0</v>
      </c>
      <c r="K91" s="113"/>
      <c r="M91" s="96">
        <f t="shared" si="4"/>
        <v>0</v>
      </c>
      <c r="AG91">
        <f t="shared" si="5"/>
        <v>45870</v>
      </c>
    </row>
    <row r="92" spans="1:33" x14ac:dyDescent="0.2">
      <c r="A92" s="97" t="s">
        <v>304</v>
      </c>
      <c r="B92" s="98" t="s">
        <v>85</v>
      </c>
      <c r="C92" s="98" t="s">
        <v>77</v>
      </c>
      <c r="D92" s="99">
        <v>45901</v>
      </c>
      <c r="E92" s="111"/>
      <c r="F92" s="111"/>
      <c r="G92" s="111"/>
      <c r="H92" s="111"/>
      <c r="I92" s="111"/>
      <c r="J92" s="100">
        <f t="shared" si="3"/>
        <v>0</v>
      </c>
      <c r="K92" s="113"/>
      <c r="M92" s="96">
        <f t="shared" si="4"/>
        <v>0</v>
      </c>
      <c r="AG92">
        <f t="shared" si="5"/>
        <v>45901</v>
      </c>
    </row>
    <row r="93" spans="1:33" x14ac:dyDescent="0.2">
      <c r="A93" s="97" t="s">
        <v>305</v>
      </c>
      <c r="B93" s="98" t="s">
        <v>85</v>
      </c>
      <c r="C93" s="98" t="s">
        <v>81</v>
      </c>
      <c r="D93" s="99">
        <v>45566</v>
      </c>
      <c r="E93" s="111"/>
      <c r="F93" s="111"/>
      <c r="G93" s="111"/>
      <c r="H93" s="111"/>
      <c r="I93" s="111"/>
      <c r="J93" s="100">
        <f t="shared" si="3"/>
        <v>0</v>
      </c>
      <c r="K93" s="113"/>
      <c r="M93" s="96">
        <f t="shared" si="4"/>
        <v>0</v>
      </c>
      <c r="AG93">
        <f t="shared" si="5"/>
        <v>45566</v>
      </c>
    </row>
    <row r="94" spans="1:33" x14ac:dyDescent="0.2">
      <c r="A94" s="97" t="s">
        <v>306</v>
      </c>
      <c r="B94" s="98" t="s">
        <v>85</v>
      </c>
      <c r="C94" s="98" t="s">
        <v>81</v>
      </c>
      <c r="D94" s="99">
        <v>45597</v>
      </c>
      <c r="E94" s="111"/>
      <c r="F94" s="111"/>
      <c r="G94" s="111"/>
      <c r="H94" s="111"/>
      <c r="I94" s="111"/>
      <c r="J94" s="100">
        <f t="shared" si="3"/>
        <v>0</v>
      </c>
      <c r="K94" s="113"/>
      <c r="M94" s="96">
        <f t="shared" si="4"/>
        <v>0</v>
      </c>
      <c r="AG94">
        <f t="shared" si="5"/>
        <v>45597</v>
      </c>
    </row>
    <row r="95" spans="1:33" x14ac:dyDescent="0.2">
      <c r="A95" s="97" t="s">
        <v>307</v>
      </c>
      <c r="B95" s="98" t="s">
        <v>85</v>
      </c>
      <c r="C95" s="98" t="s">
        <v>81</v>
      </c>
      <c r="D95" s="99">
        <v>45627</v>
      </c>
      <c r="E95" s="111"/>
      <c r="F95" s="111"/>
      <c r="G95" s="111"/>
      <c r="H95" s="111"/>
      <c r="I95" s="111"/>
      <c r="J95" s="100">
        <f t="shared" si="3"/>
        <v>0</v>
      </c>
      <c r="K95" s="113"/>
      <c r="M95" s="96">
        <f t="shared" si="4"/>
        <v>0</v>
      </c>
      <c r="AG95">
        <f t="shared" si="5"/>
        <v>45627</v>
      </c>
    </row>
    <row r="96" spans="1:33" x14ac:dyDescent="0.2">
      <c r="A96" s="97" t="s">
        <v>308</v>
      </c>
      <c r="B96" s="98" t="s">
        <v>85</v>
      </c>
      <c r="C96" s="98" t="s">
        <v>81</v>
      </c>
      <c r="D96" s="99">
        <v>45658</v>
      </c>
      <c r="E96" s="111"/>
      <c r="F96" s="111"/>
      <c r="G96" s="111"/>
      <c r="H96" s="111"/>
      <c r="I96" s="111"/>
      <c r="J96" s="100">
        <f t="shared" si="3"/>
        <v>0</v>
      </c>
      <c r="K96" s="113"/>
      <c r="M96" s="96">
        <f t="shared" si="4"/>
        <v>0</v>
      </c>
      <c r="AG96">
        <f t="shared" si="5"/>
        <v>45658</v>
      </c>
    </row>
    <row r="97" spans="1:33" x14ac:dyDescent="0.2">
      <c r="A97" s="97" t="s">
        <v>309</v>
      </c>
      <c r="B97" s="98" t="s">
        <v>85</v>
      </c>
      <c r="C97" s="98" t="s">
        <v>81</v>
      </c>
      <c r="D97" s="99">
        <v>45689</v>
      </c>
      <c r="E97" s="111"/>
      <c r="F97" s="111"/>
      <c r="G97" s="111"/>
      <c r="H97" s="111"/>
      <c r="I97" s="111"/>
      <c r="J97" s="100">
        <f t="shared" si="3"/>
        <v>0</v>
      </c>
      <c r="K97" s="113"/>
      <c r="M97" s="96">
        <f t="shared" si="4"/>
        <v>0</v>
      </c>
      <c r="AG97">
        <f t="shared" si="5"/>
        <v>45689</v>
      </c>
    </row>
    <row r="98" spans="1:33" x14ac:dyDescent="0.2">
      <c r="A98" s="97" t="s">
        <v>310</v>
      </c>
      <c r="B98" s="98" t="s">
        <v>85</v>
      </c>
      <c r="C98" s="98" t="s">
        <v>81</v>
      </c>
      <c r="D98" s="99">
        <v>45717</v>
      </c>
      <c r="E98" s="111"/>
      <c r="F98" s="111"/>
      <c r="G98" s="111"/>
      <c r="H98" s="111"/>
      <c r="I98" s="111"/>
      <c r="J98" s="100">
        <f t="shared" si="3"/>
        <v>0</v>
      </c>
      <c r="K98" s="113"/>
      <c r="M98" s="96">
        <f t="shared" si="4"/>
        <v>0</v>
      </c>
      <c r="AG98">
        <f t="shared" si="5"/>
        <v>45717</v>
      </c>
    </row>
    <row r="99" spans="1:33" x14ac:dyDescent="0.2">
      <c r="A99" s="97" t="s">
        <v>311</v>
      </c>
      <c r="B99" s="98" t="s">
        <v>85</v>
      </c>
      <c r="C99" s="98" t="s">
        <v>81</v>
      </c>
      <c r="D99" s="99">
        <v>45748</v>
      </c>
      <c r="E99" s="111"/>
      <c r="F99" s="111"/>
      <c r="G99" s="111"/>
      <c r="H99" s="111"/>
      <c r="I99" s="111"/>
      <c r="J99" s="100">
        <f t="shared" si="3"/>
        <v>0</v>
      </c>
      <c r="K99" s="113"/>
      <c r="M99" s="96">
        <f t="shared" si="4"/>
        <v>0</v>
      </c>
      <c r="AG99">
        <f t="shared" si="5"/>
        <v>45748</v>
      </c>
    </row>
    <row r="100" spans="1:33" x14ac:dyDescent="0.2">
      <c r="A100" s="97" t="s">
        <v>312</v>
      </c>
      <c r="B100" s="98" t="s">
        <v>85</v>
      </c>
      <c r="C100" s="98" t="s">
        <v>81</v>
      </c>
      <c r="D100" s="99">
        <v>45778</v>
      </c>
      <c r="E100" s="111"/>
      <c r="F100" s="111"/>
      <c r="G100" s="111"/>
      <c r="H100" s="111"/>
      <c r="I100" s="111"/>
      <c r="J100" s="100">
        <f t="shared" si="3"/>
        <v>0</v>
      </c>
      <c r="K100" s="113"/>
      <c r="M100" s="96">
        <f t="shared" si="4"/>
        <v>0</v>
      </c>
      <c r="AG100">
        <f t="shared" si="5"/>
        <v>45778</v>
      </c>
    </row>
    <row r="101" spans="1:33" x14ac:dyDescent="0.2">
      <c r="A101" s="97" t="s">
        <v>313</v>
      </c>
      <c r="B101" s="98" t="s">
        <v>85</v>
      </c>
      <c r="C101" s="98" t="s">
        <v>81</v>
      </c>
      <c r="D101" s="99">
        <v>45809</v>
      </c>
      <c r="E101" s="111"/>
      <c r="F101" s="111"/>
      <c r="G101" s="111"/>
      <c r="H101" s="111"/>
      <c r="I101" s="111"/>
      <c r="J101" s="100">
        <f t="shared" si="3"/>
        <v>0</v>
      </c>
      <c r="K101" s="113"/>
      <c r="M101" s="96">
        <f t="shared" si="4"/>
        <v>0</v>
      </c>
      <c r="AG101">
        <f t="shared" si="5"/>
        <v>45809</v>
      </c>
    </row>
    <row r="102" spans="1:33" x14ac:dyDescent="0.2">
      <c r="A102" s="97" t="s">
        <v>314</v>
      </c>
      <c r="B102" s="98" t="s">
        <v>85</v>
      </c>
      <c r="C102" s="98" t="s">
        <v>81</v>
      </c>
      <c r="D102" s="99">
        <v>45839</v>
      </c>
      <c r="E102" s="111"/>
      <c r="F102" s="111"/>
      <c r="G102" s="111"/>
      <c r="H102" s="111"/>
      <c r="I102" s="111"/>
      <c r="J102" s="100">
        <f t="shared" si="3"/>
        <v>0</v>
      </c>
      <c r="K102" s="113"/>
      <c r="M102" s="96">
        <f t="shared" si="4"/>
        <v>0</v>
      </c>
      <c r="AG102">
        <f t="shared" si="5"/>
        <v>45839</v>
      </c>
    </row>
    <row r="103" spans="1:33" x14ac:dyDescent="0.2">
      <c r="A103" s="97" t="s">
        <v>315</v>
      </c>
      <c r="B103" s="98" t="s">
        <v>85</v>
      </c>
      <c r="C103" s="98" t="s">
        <v>81</v>
      </c>
      <c r="D103" s="99">
        <v>45870</v>
      </c>
      <c r="E103" s="111"/>
      <c r="F103" s="111"/>
      <c r="G103" s="111"/>
      <c r="H103" s="111"/>
      <c r="I103" s="111"/>
      <c r="J103" s="100">
        <f t="shared" si="3"/>
        <v>0</v>
      </c>
      <c r="K103" s="113"/>
      <c r="M103" s="96">
        <f t="shared" si="4"/>
        <v>0</v>
      </c>
      <c r="AG103">
        <f t="shared" si="5"/>
        <v>45870</v>
      </c>
    </row>
    <row r="104" spans="1:33" ht="13.5" thickBot="1" x14ac:dyDescent="0.25">
      <c r="A104" s="103" t="s">
        <v>316</v>
      </c>
      <c r="B104" s="104" t="s">
        <v>85</v>
      </c>
      <c r="C104" s="104" t="s">
        <v>81</v>
      </c>
      <c r="D104" s="105">
        <v>45901</v>
      </c>
      <c r="E104" s="112"/>
      <c r="F104" s="112"/>
      <c r="G104" s="112"/>
      <c r="H104" s="112"/>
      <c r="I104" s="112"/>
      <c r="J104" s="107">
        <f t="shared" si="3"/>
        <v>0</v>
      </c>
      <c r="K104" s="113"/>
      <c r="M104" s="96">
        <f t="shared" si="4"/>
        <v>0</v>
      </c>
      <c r="AG104">
        <f t="shared" si="5"/>
        <v>45901</v>
      </c>
    </row>
    <row r="105" spans="1:33" x14ac:dyDescent="0.2"/>
    <row r="106" spans="1:33" hidden="1" x14ac:dyDescent="0.2">
      <c r="A106" t="s">
        <v>191</v>
      </c>
    </row>
  </sheetData>
  <sheetProtection algorithmName="SHA-512" hashValue="2/IpnquK4WvExpaPgqqQQ7PNl4z9pDXUUD0dfe1NP0k3STsTyXvr7azMPsCNbd4RM5qLa775nyjSDCzu4HEVgA==" saltValue="9RAxOux3eF8+Eckzx4BYiw==" spinCount="100000" sheet="1" objects="1" scenarios="1" formatRows="0" autoFilter="0"/>
  <autoFilter ref="A8:J8" xr:uid="{0388BA14-7FE6-446F-91B8-EC34B66EB51D}"/>
  <printOptions horizontalCentered="1"/>
  <pageMargins left="0.25" right="0.25" top="0.6" bottom="0.6" header="0.25" footer="0.25"/>
  <pageSetup scale="50" orientation="landscape" r:id="rId1"/>
  <headerFooter>
    <oddHeader>&amp;R&amp;D</oddHeader>
    <oddFooter>&amp;L&amp;A&amp;C&amp;"Arial,Bold"DRAFT Milliman, Inc.&amp;RPage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C7E7C-5D81-49FD-B246-AFCC052853BA}">
  <sheetPr codeName="Sheet10">
    <tabColor rgb="FFB4C6E7"/>
  </sheetPr>
  <dimension ref="A1:F104"/>
  <sheetViews>
    <sheetView showGridLines="0" zoomScaleNormal="100" workbookViewId="0"/>
  </sheetViews>
  <sheetFormatPr defaultColWidth="0" defaultRowHeight="12.75" zeroHeight="1" x14ac:dyDescent="0.2"/>
  <cols>
    <col min="1" max="1" width="63.42578125" style="151" bestFit="1" customWidth="1"/>
    <col min="2" max="3" width="47.5703125" style="151" customWidth="1"/>
    <col min="4" max="4" width="3.140625" style="129" customWidth="1"/>
    <col min="5" max="6" width="0" hidden="1" customWidth="1"/>
    <col min="7" max="16384" width="8.7109375" hidden="1"/>
  </cols>
  <sheetData>
    <row r="1" spans="1:6" ht="18" customHeight="1" x14ac:dyDescent="0.25">
      <c r="A1" s="42" t="s">
        <v>0</v>
      </c>
      <c r="B1" s="76"/>
      <c r="C1" s="76"/>
      <c r="D1" s="76"/>
      <c r="E1" t="s">
        <v>191</v>
      </c>
    </row>
    <row r="2" spans="1:6" ht="18" customHeight="1" x14ac:dyDescent="0.25">
      <c r="A2" s="42" t="s">
        <v>3</v>
      </c>
      <c r="B2" s="76"/>
      <c r="C2" s="76"/>
      <c r="D2" s="76"/>
    </row>
    <row r="3" spans="1:6" ht="18" customHeight="1" x14ac:dyDescent="0.25">
      <c r="A3" s="42" t="str">
        <f>"Provider: " &amp; Attestation!this_plan</f>
        <v>Provider: &lt; Please select Provider Name from dropdown &gt;</v>
      </c>
      <c r="B3" s="76"/>
      <c r="C3" s="76"/>
      <c r="D3" s="76"/>
    </row>
    <row r="4" spans="1:6" ht="18" customHeight="1" x14ac:dyDescent="0.25">
      <c r="A4" s="42" t="s">
        <v>176</v>
      </c>
      <c r="B4" s="76"/>
      <c r="C4" s="134" t="s">
        <v>193</v>
      </c>
      <c r="D4" s="76"/>
      <c r="F4" s="49"/>
    </row>
    <row r="5" spans="1:6" ht="18" customHeight="1" thickBot="1" x14ac:dyDescent="0.3">
      <c r="A5" s="42"/>
      <c r="B5" s="76"/>
      <c r="C5" s="76"/>
      <c r="D5" s="76"/>
      <c r="E5" s="4"/>
    </row>
    <row r="6" spans="1:6" ht="13.5" thickBot="1" x14ac:dyDescent="0.25">
      <c r="A6" s="135" t="s">
        <v>730</v>
      </c>
      <c r="B6" s="136" t="s">
        <v>731</v>
      </c>
      <c r="C6" s="137" t="s">
        <v>732</v>
      </c>
      <c r="D6" s="113"/>
    </row>
    <row r="7" spans="1:6" x14ac:dyDescent="0.2">
      <c r="A7" s="138" t="s">
        <v>733</v>
      </c>
      <c r="B7" s="139" t="s">
        <v>734</v>
      </c>
      <c r="C7" s="140" t="s">
        <v>65</v>
      </c>
      <c r="D7" s="113"/>
    </row>
    <row r="8" spans="1:6" x14ac:dyDescent="0.2">
      <c r="A8" s="141" t="s">
        <v>735</v>
      </c>
      <c r="B8" s="142" t="s">
        <v>736</v>
      </c>
      <c r="C8" s="140" t="s">
        <v>737</v>
      </c>
      <c r="D8" s="113"/>
    </row>
    <row r="9" spans="1:6" x14ac:dyDescent="0.2">
      <c r="A9" s="141" t="s">
        <v>738</v>
      </c>
      <c r="B9" s="142" t="s">
        <v>734</v>
      </c>
      <c r="C9" s="140" t="s">
        <v>65</v>
      </c>
      <c r="D9" s="113"/>
    </row>
    <row r="10" spans="1:6" x14ac:dyDescent="0.2">
      <c r="A10" s="141" t="s">
        <v>739</v>
      </c>
      <c r="B10" s="142" t="s">
        <v>734</v>
      </c>
      <c r="C10" s="140" t="s">
        <v>65</v>
      </c>
      <c r="D10" s="113"/>
    </row>
    <row r="11" spans="1:6" x14ac:dyDescent="0.2">
      <c r="A11" s="141" t="s">
        <v>740</v>
      </c>
      <c r="B11" s="142" t="s">
        <v>741</v>
      </c>
      <c r="C11" s="140" t="s">
        <v>742</v>
      </c>
      <c r="D11" s="113"/>
    </row>
    <row r="12" spans="1:6" x14ac:dyDescent="0.2">
      <c r="A12" s="141" t="s">
        <v>743</v>
      </c>
      <c r="B12" s="142" t="s">
        <v>744</v>
      </c>
      <c r="C12" s="140" t="s">
        <v>745</v>
      </c>
      <c r="D12" s="113"/>
    </row>
    <row r="13" spans="1:6" x14ac:dyDescent="0.2">
      <c r="A13" s="141" t="s">
        <v>746</v>
      </c>
      <c r="B13" s="142" t="s">
        <v>747</v>
      </c>
      <c r="C13" s="140" t="s">
        <v>748</v>
      </c>
      <c r="D13" s="113"/>
    </row>
    <row r="14" spans="1:6" x14ac:dyDescent="0.2">
      <c r="A14" s="141" t="s">
        <v>749</v>
      </c>
      <c r="B14" s="142" t="s">
        <v>750</v>
      </c>
      <c r="C14" s="140" t="s">
        <v>748</v>
      </c>
      <c r="D14" s="113"/>
    </row>
    <row r="15" spans="1:6" x14ac:dyDescent="0.2">
      <c r="A15" s="141" t="s">
        <v>751</v>
      </c>
      <c r="B15" s="142"/>
      <c r="C15" s="140"/>
      <c r="D15" s="113"/>
    </row>
    <row r="16" spans="1:6" x14ac:dyDescent="0.2">
      <c r="A16" s="141" t="s">
        <v>752</v>
      </c>
      <c r="B16" s="142" t="s">
        <v>753</v>
      </c>
      <c r="C16" s="140" t="s">
        <v>754</v>
      </c>
      <c r="D16" s="113"/>
    </row>
    <row r="17" spans="1:4" x14ac:dyDescent="0.2">
      <c r="A17" s="141" t="s">
        <v>755</v>
      </c>
      <c r="B17" s="142" t="s">
        <v>756</v>
      </c>
      <c r="C17" s="140" t="s">
        <v>754</v>
      </c>
      <c r="D17" s="113"/>
    </row>
    <row r="18" spans="1:4" x14ac:dyDescent="0.2">
      <c r="A18" s="141" t="s">
        <v>757</v>
      </c>
      <c r="B18" s="142" t="s">
        <v>758</v>
      </c>
      <c r="C18" s="140" t="s">
        <v>754</v>
      </c>
      <c r="D18" s="113"/>
    </row>
    <row r="19" spans="1:4" x14ac:dyDescent="0.2">
      <c r="A19" s="141" t="s">
        <v>759</v>
      </c>
      <c r="B19" s="142" t="s">
        <v>760</v>
      </c>
      <c r="C19" s="140" t="s">
        <v>754</v>
      </c>
      <c r="D19" s="113"/>
    </row>
    <row r="20" spans="1:4" x14ac:dyDescent="0.2">
      <c r="A20" s="141" t="s">
        <v>761</v>
      </c>
      <c r="B20" s="142"/>
      <c r="C20" s="140" t="s">
        <v>762</v>
      </c>
      <c r="D20" s="113"/>
    </row>
    <row r="21" spans="1:4" x14ac:dyDescent="0.2">
      <c r="A21" s="141" t="s">
        <v>763</v>
      </c>
      <c r="B21" s="142"/>
      <c r="C21" s="140"/>
      <c r="D21" s="113"/>
    </row>
    <row r="22" spans="1:4" x14ac:dyDescent="0.2">
      <c r="A22" s="143" t="s">
        <v>764</v>
      </c>
      <c r="B22" s="144"/>
      <c r="C22" s="140"/>
      <c r="D22" s="113"/>
    </row>
    <row r="23" spans="1:4" x14ac:dyDescent="0.2">
      <c r="A23" s="145" t="s">
        <v>765</v>
      </c>
      <c r="B23" s="146"/>
      <c r="C23" s="147"/>
      <c r="D23" s="113"/>
    </row>
    <row r="24" spans="1:4" x14ac:dyDescent="0.2">
      <c r="A24" s="141" t="s">
        <v>766</v>
      </c>
      <c r="B24" s="142" t="s">
        <v>767</v>
      </c>
      <c r="C24" s="140" t="s">
        <v>768</v>
      </c>
      <c r="D24" s="113"/>
    </row>
    <row r="25" spans="1:4" x14ac:dyDescent="0.2">
      <c r="A25" s="141" t="s">
        <v>769</v>
      </c>
      <c r="B25" s="142" t="s">
        <v>770</v>
      </c>
      <c r="C25" s="140" t="s">
        <v>771</v>
      </c>
      <c r="D25" s="113"/>
    </row>
    <row r="26" spans="1:4" x14ac:dyDescent="0.2">
      <c r="A26" s="141" t="s">
        <v>772</v>
      </c>
      <c r="B26" s="142" t="s">
        <v>773</v>
      </c>
      <c r="C26" s="140" t="s">
        <v>774</v>
      </c>
      <c r="D26" s="113"/>
    </row>
    <row r="27" spans="1:4" x14ac:dyDescent="0.2">
      <c r="A27" s="141" t="s">
        <v>775</v>
      </c>
      <c r="B27" s="142" t="s">
        <v>776</v>
      </c>
      <c r="C27" s="140" t="s">
        <v>777</v>
      </c>
      <c r="D27" s="113"/>
    </row>
    <row r="28" spans="1:4" x14ac:dyDescent="0.2">
      <c r="A28" s="141" t="s">
        <v>778</v>
      </c>
      <c r="B28" s="142" t="s">
        <v>779</v>
      </c>
      <c r="C28" s="140" t="s">
        <v>780</v>
      </c>
      <c r="D28" s="113"/>
    </row>
    <row r="29" spans="1:4" x14ac:dyDescent="0.2">
      <c r="A29" s="141" t="s">
        <v>781</v>
      </c>
      <c r="B29" s="142"/>
      <c r="C29" s="140"/>
      <c r="D29" s="113"/>
    </row>
    <row r="30" spans="1:4" x14ac:dyDescent="0.2">
      <c r="A30" s="141" t="s">
        <v>782</v>
      </c>
      <c r="B30" s="142"/>
      <c r="C30" s="140"/>
      <c r="D30" s="113"/>
    </row>
    <row r="31" spans="1:4" x14ac:dyDescent="0.2">
      <c r="A31" s="141" t="s">
        <v>783</v>
      </c>
      <c r="B31" s="142"/>
      <c r="C31" s="140"/>
      <c r="D31" s="113"/>
    </row>
    <row r="32" spans="1:4" x14ac:dyDescent="0.2">
      <c r="A32" s="141" t="s">
        <v>784</v>
      </c>
      <c r="B32" s="142"/>
      <c r="C32" s="140"/>
      <c r="D32" s="113"/>
    </row>
    <row r="33" spans="1:4" x14ac:dyDescent="0.2">
      <c r="A33" s="141" t="s">
        <v>785</v>
      </c>
      <c r="B33" s="142"/>
      <c r="C33" s="140"/>
      <c r="D33" s="113"/>
    </row>
    <row r="34" spans="1:4" x14ac:dyDescent="0.2">
      <c r="A34" s="141" t="s">
        <v>786</v>
      </c>
      <c r="B34" s="142"/>
      <c r="C34" s="140"/>
      <c r="D34" s="113"/>
    </row>
    <row r="35" spans="1:4" x14ac:dyDescent="0.2">
      <c r="A35" s="141" t="s">
        <v>787</v>
      </c>
      <c r="B35" s="142"/>
      <c r="C35" s="140"/>
      <c r="D35" s="113"/>
    </row>
    <row r="36" spans="1:4" x14ac:dyDescent="0.2">
      <c r="A36" s="141" t="s">
        <v>788</v>
      </c>
      <c r="B36" s="142"/>
      <c r="C36" s="140"/>
      <c r="D36" s="113"/>
    </row>
    <row r="37" spans="1:4" x14ac:dyDescent="0.2">
      <c r="A37" s="141" t="s">
        <v>789</v>
      </c>
      <c r="B37" s="142" t="s">
        <v>790</v>
      </c>
      <c r="C37" s="140"/>
      <c r="D37" s="113"/>
    </row>
    <row r="38" spans="1:4" x14ac:dyDescent="0.2">
      <c r="A38" s="141" t="s">
        <v>791</v>
      </c>
      <c r="B38" s="142"/>
      <c r="C38" s="140"/>
      <c r="D38" s="113"/>
    </row>
    <row r="39" spans="1:4" x14ac:dyDescent="0.2">
      <c r="A39" s="141" t="s">
        <v>792</v>
      </c>
      <c r="B39" s="142"/>
      <c r="C39" s="140"/>
      <c r="D39" s="113"/>
    </row>
    <row r="40" spans="1:4" x14ac:dyDescent="0.2">
      <c r="A40" s="141" t="s">
        <v>793</v>
      </c>
      <c r="B40" s="142"/>
      <c r="C40" s="140"/>
      <c r="D40" s="113"/>
    </row>
    <row r="41" spans="1:4" x14ac:dyDescent="0.2">
      <c r="A41" s="141" t="s">
        <v>794</v>
      </c>
      <c r="B41" s="142"/>
      <c r="C41" s="140" t="s">
        <v>795</v>
      </c>
      <c r="D41" s="113"/>
    </row>
    <row r="42" spans="1:4" ht="13.5" thickBot="1" x14ac:dyDescent="0.25">
      <c r="A42" s="148" t="s">
        <v>796</v>
      </c>
      <c r="B42" s="149"/>
      <c r="C42" s="150" t="s">
        <v>797</v>
      </c>
      <c r="D42" s="113"/>
    </row>
    <row r="43" spans="1:4" x14ac:dyDescent="0.2">
      <c r="D43" s="113"/>
    </row>
    <row r="44" spans="1:4" hidden="1" x14ac:dyDescent="0.2">
      <c r="A44" t="s">
        <v>191</v>
      </c>
      <c r="D44" s="113"/>
    </row>
    <row r="45" spans="1:4" hidden="1" x14ac:dyDescent="0.2">
      <c r="D45" s="113"/>
    </row>
    <row r="46" spans="1:4" hidden="1" x14ac:dyDescent="0.2">
      <c r="D46" s="113"/>
    </row>
    <row r="47" spans="1:4" hidden="1" x14ac:dyDescent="0.2">
      <c r="D47" s="113"/>
    </row>
    <row r="48" spans="1:4" hidden="1" x14ac:dyDescent="0.2">
      <c r="D48" s="113"/>
    </row>
    <row r="49" spans="4:4" hidden="1" x14ac:dyDescent="0.2">
      <c r="D49" s="113"/>
    </row>
    <row r="50" spans="4:4" hidden="1" x14ac:dyDescent="0.2">
      <c r="D50" s="113"/>
    </row>
    <row r="51" spans="4:4" hidden="1" x14ac:dyDescent="0.2">
      <c r="D51" s="113"/>
    </row>
    <row r="52" spans="4:4" hidden="1" x14ac:dyDescent="0.2">
      <c r="D52" s="113"/>
    </row>
    <row r="53" spans="4:4" hidden="1" x14ac:dyDescent="0.2">
      <c r="D53" s="113"/>
    </row>
    <row r="54" spans="4:4" hidden="1" x14ac:dyDescent="0.2">
      <c r="D54" s="113"/>
    </row>
    <row r="55" spans="4:4" hidden="1" x14ac:dyDescent="0.2">
      <c r="D55" s="113"/>
    </row>
    <row r="56" spans="4:4" hidden="1" x14ac:dyDescent="0.2">
      <c r="D56" s="113"/>
    </row>
    <row r="57" spans="4:4" hidden="1" x14ac:dyDescent="0.2">
      <c r="D57" s="113"/>
    </row>
    <row r="58" spans="4:4" hidden="1" x14ac:dyDescent="0.2">
      <c r="D58" s="113"/>
    </row>
    <row r="59" spans="4:4" hidden="1" x14ac:dyDescent="0.2">
      <c r="D59" s="113"/>
    </row>
    <row r="60" spans="4:4" hidden="1" x14ac:dyDescent="0.2">
      <c r="D60" s="113"/>
    </row>
    <row r="61" spans="4:4" hidden="1" x14ac:dyDescent="0.2">
      <c r="D61" s="113"/>
    </row>
    <row r="62" spans="4:4" hidden="1" x14ac:dyDescent="0.2">
      <c r="D62" s="113"/>
    </row>
    <row r="63" spans="4:4" hidden="1" x14ac:dyDescent="0.2">
      <c r="D63" s="113"/>
    </row>
    <row r="64" spans="4:4" hidden="1" x14ac:dyDescent="0.2">
      <c r="D64" s="113"/>
    </row>
    <row r="65" spans="4:4" hidden="1" x14ac:dyDescent="0.2">
      <c r="D65" s="113"/>
    </row>
    <row r="66" spans="4:4" hidden="1" x14ac:dyDescent="0.2">
      <c r="D66" s="113"/>
    </row>
    <row r="67" spans="4:4" hidden="1" x14ac:dyDescent="0.2">
      <c r="D67" s="113"/>
    </row>
    <row r="68" spans="4:4" hidden="1" x14ac:dyDescent="0.2">
      <c r="D68" s="113"/>
    </row>
    <row r="69" spans="4:4" hidden="1" x14ac:dyDescent="0.2">
      <c r="D69" s="113"/>
    </row>
    <row r="70" spans="4:4" hidden="1" x14ac:dyDescent="0.2">
      <c r="D70" s="113"/>
    </row>
    <row r="71" spans="4:4" hidden="1" x14ac:dyDescent="0.2">
      <c r="D71" s="113"/>
    </row>
    <row r="72" spans="4:4" hidden="1" x14ac:dyDescent="0.2">
      <c r="D72" s="113"/>
    </row>
    <row r="73" spans="4:4" hidden="1" x14ac:dyDescent="0.2">
      <c r="D73" s="113"/>
    </row>
    <row r="74" spans="4:4" hidden="1" x14ac:dyDescent="0.2">
      <c r="D74" s="113"/>
    </row>
    <row r="75" spans="4:4" hidden="1" x14ac:dyDescent="0.2">
      <c r="D75" s="113"/>
    </row>
    <row r="76" spans="4:4" hidden="1" x14ac:dyDescent="0.2">
      <c r="D76" s="113"/>
    </row>
    <row r="77" spans="4:4" hidden="1" x14ac:dyDescent="0.2">
      <c r="D77" s="113"/>
    </row>
    <row r="78" spans="4:4" hidden="1" x14ac:dyDescent="0.2">
      <c r="D78" s="113"/>
    </row>
    <row r="79" spans="4:4" hidden="1" x14ac:dyDescent="0.2">
      <c r="D79" s="113"/>
    </row>
    <row r="80" spans="4:4" hidden="1" x14ac:dyDescent="0.2">
      <c r="D80" s="113"/>
    </row>
    <row r="81" spans="4:4" hidden="1" x14ac:dyDescent="0.2">
      <c r="D81" s="113"/>
    </row>
    <row r="82" spans="4:4" hidden="1" x14ac:dyDescent="0.2">
      <c r="D82" s="113"/>
    </row>
    <row r="83" spans="4:4" hidden="1" x14ac:dyDescent="0.2">
      <c r="D83" s="113"/>
    </row>
    <row r="84" spans="4:4" hidden="1" x14ac:dyDescent="0.2">
      <c r="D84" s="113"/>
    </row>
    <row r="85" spans="4:4" hidden="1" x14ac:dyDescent="0.2">
      <c r="D85" s="113"/>
    </row>
    <row r="86" spans="4:4" hidden="1" x14ac:dyDescent="0.2">
      <c r="D86" s="113"/>
    </row>
    <row r="87" spans="4:4" hidden="1" x14ac:dyDescent="0.2">
      <c r="D87" s="113"/>
    </row>
    <row r="88" spans="4:4" hidden="1" x14ac:dyDescent="0.2">
      <c r="D88" s="113"/>
    </row>
    <row r="89" spans="4:4" hidden="1" x14ac:dyDescent="0.2">
      <c r="D89" s="113"/>
    </row>
    <row r="90" spans="4:4" hidden="1" x14ac:dyDescent="0.2">
      <c r="D90" s="113"/>
    </row>
    <row r="91" spans="4:4" hidden="1" x14ac:dyDescent="0.2">
      <c r="D91" s="113"/>
    </row>
    <row r="92" spans="4:4" hidden="1" x14ac:dyDescent="0.2">
      <c r="D92" s="113"/>
    </row>
    <row r="93" spans="4:4" hidden="1" x14ac:dyDescent="0.2">
      <c r="D93" s="113"/>
    </row>
    <row r="94" spans="4:4" hidden="1" x14ac:dyDescent="0.2">
      <c r="D94" s="113"/>
    </row>
    <row r="95" spans="4:4" hidden="1" x14ac:dyDescent="0.2">
      <c r="D95" s="113"/>
    </row>
    <row r="96" spans="4:4" hidden="1" x14ac:dyDescent="0.2">
      <c r="D96" s="113"/>
    </row>
    <row r="97" spans="4:4" hidden="1" x14ac:dyDescent="0.2">
      <c r="D97" s="113"/>
    </row>
    <row r="98" spans="4:4" hidden="1" x14ac:dyDescent="0.2">
      <c r="D98" s="113"/>
    </row>
    <row r="99" spans="4:4" hidden="1" x14ac:dyDescent="0.2">
      <c r="D99" s="113"/>
    </row>
    <row r="100" spans="4:4" hidden="1" x14ac:dyDescent="0.2">
      <c r="D100" s="113"/>
    </row>
    <row r="101" spans="4:4" hidden="1" x14ac:dyDescent="0.2">
      <c r="D101" s="113"/>
    </row>
    <row r="102" spans="4:4" hidden="1" x14ac:dyDescent="0.2">
      <c r="D102" s="113"/>
    </row>
    <row r="103" spans="4:4" hidden="1" x14ac:dyDescent="0.2">
      <c r="D103" s="113"/>
    </row>
    <row r="104" spans="4:4" hidden="1" x14ac:dyDescent="0.2">
      <c r="D104" s="113"/>
    </row>
  </sheetData>
  <sheetProtection algorithmName="SHA-512" hashValue="ecENHeRDtU5gaRKZP2kt3zkN4n6/9y24Cz5cJ6hUiw3y+U/DA9in6QxkEaKEvGeSrpSSdLO+gZeljkJvVK7uzQ==" saltValue="BnCf6sYoHKWMF9CUe9oeUg==" spinCount="100000" sheet="1" objects="1" scenarios="1" autoFilter="0"/>
  <printOptions horizontalCentered="1"/>
  <pageMargins left="0.25" right="0.25" top="0.6" bottom="0.6" header="0.25" footer="0.25"/>
  <pageSetup scale="68" orientation="portrait" r:id="rId1"/>
  <headerFooter>
    <oddHeader>&amp;R&amp;D</oddHeader>
    <oddFooter>&amp;L&amp;A&amp;C&amp;"Arial,Bold"DRAFT Milliman, Inc.&amp;RPage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4A2-756F-42A2-8D01-7501DBF1E3BD}">
  <sheetPr codeName="Notes">
    <tabColor rgb="FF727A7D"/>
    <pageSetUpPr fitToPage="1"/>
  </sheetPr>
  <dimension ref="A1:O54"/>
  <sheetViews>
    <sheetView showGridLines="0" zoomScaleNormal="100" workbookViewId="0"/>
  </sheetViews>
  <sheetFormatPr defaultColWidth="0" defaultRowHeight="12.75" zeroHeight="1" x14ac:dyDescent="0.2"/>
  <cols>
    <col min="1" max="1" width="5.7109375" style="160" customWidth="1"/>
    <col min="2" max="2" width="9.7109375" style="4" customWidth="1"/>
    <col min="3" max="13" width="13.42578125" style="4" customWidth="1"/>
    <col min="14" max="14" width="2.7109375" style="4" customWidth="1"/>
    <col min="15" max="16384" width="9.28515625" style="4" hidden="1"/>
  </cols>
  <sheetData>
    <row r="1" spans="1:15" s="153" customFormat="1" ht="18" customHeight="1" x14ac:dyDescent="0.2">
      <c r="A1" s="152" t="s">
        <v>0</v>
      </c>
      <c r="C1" s="154"/>
      <c r="D1" s="155"/>
      <c r="E1" s="155"/>
      <c r="F1" s="155"/>
      <c r="G1" s="155"/>
      <c r="H1" s="155"/>
      <c r="I1" s="155"/>
      <c r="J1" s="155"/>
      <c r="O1" s="4" t="s">
        <v>191</v>
      </c>
    </row>
    <row r="2" spans="1:15" s="153" customFormat="1" ht="18" customHeight="1" x14ac:dyDescent="0.2">
      <c r="A2" s="152" t="s">
        <v>3</v>
      </c>
      <c r="C2" s="154"/>
      <c r="D2" s="155"/>
      <c r="E2" s="155"/>
      <c r="F2" s="155"/>
      <c r="G2" s="155"/>
      <c r="H2" s="155"/>
      <c r="I2" s="155"/>
      <c r="J2" s="155"/>
    </row>
    <row r="3" spans="1:15" s="153" customFormat="1" ht="18" customHeight="1" x14ac:dyDescent="0.25">
      <c r="A3" s="42" t="str">
        <f>"Provider: " &amp; Attestation!this_plan</f>
        <v>Provider: &lt; Please select Provider Name from dropdown &gt;</v>
      </c>
      <c r="C3" s="156"/>
      <c r="D3" s="155"/>
      <c r="E3" s="155"/>
      <c r="F3" s="155"/>
      <c r="G3" s="155"/>
      <c r="H3" s="155"/>
      <c r="I3" s="155"/>
      <c r="J3" s="155"/>
    </row>
    <row r="4" spans="1:15" s="153" customFormat="1" ht="18" customHeight="1" x14ac:dyDescent="0.25">
      <c r="A4" s="152" t="s">
        <v>178</v>
      </c>
      <c r="C4" s="156"/>
      <c r="D4" s="155"/>
      <c r="E4" s="155"/>
      <c r="F4" s="155"/>
      <c r="G4" s="155"/>
      <c r="H4" s="155"/>
      <c r="I4" s="155"/>
      <c r="J4" s="155"/>
      <c r="M4" s="4" t="s">
        <v>193</v>
      </c>
      <c r="O4" s="157"/>
    </row>
    <row r="5" spans="1:15" s="153" customFormat="1" ht="18" customHeight="1" x14ac:dyDescent="0.2">
      <c r="A5" s="158"/>
      <c r="J5" s="49"/>
    </row>
    <row r="6" spans="1:15" x14ac:dyDescent="0.2">
      <c r="A6" s="159">
        <f>MAX($A$1:$A5)+1</f>
        <v>1</v>
      </c>
      <c r="B6" s="306" t="s">
        <v>798</v>
      </c>
      <c r="C6" s="306"/>
      <c r="D6" s="306"/>
      <c r="E6" s="306"/>
      <c r="F6" s="306"/>
      <c r="G6" s="306"/>
      <c r="H6" s="306"/>
      <c r="I6" s="306"/>
      <c r="J6" s="306"/>
      <c r="K6" s="306"/>
      <c r="L6" s="306"/>
      <c r="M6" s="306"/>
    </row>
    <row r="7" spans="1:15" x14ac:dyDescent="0.2">
      <c r="B7" s="296"/>
      <c r="C7" s="297"/>
      <c r="D7" s="297"/>
      <c r="E7" s="297"/>
      <c r="F7" s="297"/>
      <c r="G7" s="297"/>
      <c r="H7" s="297"/>
      <c r="I7" s="297"/>
      <c r="J7" s="297"/>
      <c r="K7" s="297"/>
      <c r="L7" s="297"/>
      <c r="M7" s="298"/>
    </row>
    <row r="8" spans="1:15" x14ac:dyDescent="0.2">
      <c r="B8" s="299"/>
      <c r="C8" s="300"/>
      <c r="D8" s="300"/>
      <c r="E8" s="300"/>
      <c r="F8" s="300"/>
      <c r="G8" s="300"/>
      <c r="H8" s="300"/>
      <c r="I8" s="300"/>
      <c r="J8" s="300"/>
      <c r="K8" s="300"/>
      <c r="L8" s="300"/>
      <c r="M8" s="301"/>
    </row>
    <row r="9" spans="1:15" x14ac:dyDescent="0.2">
      <c r="B9" s="299"/>
      <c r="C9" s="300"/>
      <c r="D9" s="300"/>
      <c r="E9" s="300"/>
      <c r="F9" s="300"/>
      <c r="G9" s="300"/>
      <c r="H9" s="300"/>
      <c r="I9" s="300"/>
      <c r="J9" s="300"/>
      <c r="K9" s="300"/>
      <c r="L9" s="300"/>
      <c r="M9" s="301"/>
    </row>
    <row r="10" spans="1:15" x14ac:dyDescent="0.2">
      <c r="B10" s="302"/>
      <c r="C10" s="303"/>
      <c r="D10" s="303"/>
      <c r="E10" s="303"/>
      <c r="F10" s="303"/>
      <c r="G10" s="303"/>
      <c r="H10" s="303"/>
      <c r="I10" s="303"/>
      <c r="J10" s="303"/>
      <c r="K10" s="303"/>
      <c r="L10" s="303"/>
      <c r="M10" s="304"/>
    </row>
    <row r="11" spans="1:15" x14ac:dyDescent="0.2"/>
    <row r="12" spans="1:15" x14ac:dyDescent="0.2">
      <c r="A12" s="159">
        <f>MAX($A$1:$A11)+1</f>
        <v>2</v>
      </c>
      <c r="B12" s="306" t="s">
        <v>799</v>
      </c>
      <c r="C12" s="306"/>
      <c r="D12" s="306"/>
      <c r="E12" s="306"/>
      <c r="F12" s="306"/>
      <c r="G12" s="306"/>
      <c r="H12" s="306"/>
      <c r="I12" s="306"/>
      <c r="J12" s="306"/>
      <c r="K12" s="306"/>
      <c r="L12" s="306"/>
      <c r="M12" s="306"/>
    </row>
    <row r="13" spans="1:15" x14ac:dyDescent="0.2">
      <c r="B13" s="296"/>
      <c r="C13" s="297"/>
      <c r="D13" s="297"/>
      <c r="E13" s="297"/>
      <c r="F13" s="297"/>
      <c r="G13" s="297"/>
      <c r="H13" s="297"/>
      <c r="I13" s="297"/>
      <c r="J13" s="297"/>
      <c r="K13" s="297"/>
      <c r="L13" s="297"/>
      <c r="M13" s="298"/>
    </row>
    <row r="14" spans="1:15" x14ac:dyDescent="0.2">
      <c r="B14" s="299"/>
      <c r="C14" s="300"/>
      <c r="D14" s="300"/>
      <c r="E14" s="300"/>
      <c r="F14" s="300"/>
      <c r="G14" s="300"/>
      <c r="H14" s="300"/>
      <c r="I14" s="300"/>
      <c r="J14" s="300"/>
      <c r="K14" s="300"/>
      <c r="L14" s="300"/>
      <c r="M14" s="301"/>
    </row>
    <row r="15" spans="1:15" x14ac:dyDescent="0.2">
      <c r="B15" s="299"/>
      <c r="C15" s="300"/>
      <c r="D15" s="300"/>
      <c r="E15" s="300"/>
      <c r="F15" s="300"/>
      <c r="G15" s="300"/>
      <c r="H15" s="300"/>
      <c r="I15" s="300"/>
      <c r="J15" s="300"/>
      <c r="K15" s="300"/>
      <c r="L15" s="300"/>
      <c r="M15" s="301"/>
    </row>
    <row r="16" spans="1:15" x14ac:dyDescent="0.2">
      <c r="B16" s="302"/>
      <c r="C16" s="303"/>
      <c r="D16" s="303"/>
      <c r="E16" s="303"/>
      <c r="F16" s="303"/>
      <c r="G16" s="303"/>
      <c r="H16" s="303"/>
      <c r="I16" s="303"/>
      <c r="J16" s="303"/>
      <c r="K16" s="303"/>
      <c r="L16" s="303"/>
      <c r="M16" s="304"/>
    </row>
    <row r="17" spans="1:13" x14ac:dyDescent="0.2"/>
    <row r="18" spans="1:13" ht="12.95" customHeight="1" x14ac:dyDescent="0.2">
      <c r="A18" s="159">
        <f>MAX($A$1:$A17)+1</f>
        <v>3</v>
      </c>
      <c r="B18" s="306" t="s">
        <v>800</v>
      </c>
      <c r="C18" s="306"/>
      <c r="D18" s="306"/>
      <c r="E18" s="306"/>
      <c r="F18" s="306"/>
      <c r="G18" s="306"/>
      <c r="H18" s="306"/>
      <c r="I18" s="306"/>
      <c r="J18" s="306"/>
      <c r="K18" s="306"/>
      <c r="L18" s="306"/>
      <c r="M18" s="306"/>
    </row>
    <row r="19" spans="1:13" x14ac:dyDescent="0.2">
      <c r="B19" s="296"/>
      <c r="C19" s="297"/>
      <c r="D19" s="297"/>
      <c r="E19" s="297"/>
      <c r="F19" s="297"/>
      <c r="G19" s="297"/>
      <c r="H19" s="297"/>
      <c r="I19" s="297"/>
      <c r="J19" s="297"/>
      <c r="K19" s="297"/>
      <c r="L19" s="297"/>
      <c r="M19" s="298"/>
    </row>
    <row r="20" spans="1:13" x14ac:dyDescent="0.2">
      <c r="B20" s="299"/>
      <c r="C20" s="300"/>
      <c r="D20" s="300"/>
      <c r="E20" s="300"/>
      <c r="F20" s="300"/>
      <c r="G20" s="300"/>
      <c r="H20" s="300"/>
      <c r="I20" s="300"/>
      <c r="J20" s="300"/>
      <c r="K20" s="300"/>
      <c r="L20" s="300"/>
      <c r="M20" s="301"/>
    </row>
    <row r="21" spans="1:13" x14ac:dyDescent="0.2">
      <c r="B21" s="299"/>
      <c r="C21" s="300"/>
      <c r="D21" s="300"/>
      <c r="E21" s="300"/>
      <c r="F21" s="300"/>
      <c r="G21" s="300"/>
      <c r="H21" s="300"/>
      <c r="I21" s="300"/>
      <c r="J21" s="300"/>
      <c r="K21" s="300"/>
      <c r="L21" s="300"/>
      <c r="M21" s="301"/>
    </row>
    <row r="22" spans="1:13" x14ac:dyDescent="0.2">
      <c r="B22" s="302"/>
      <c r="C22" s="303"/>
      <c r="D22" s="303"/>
      <c r="E22" s="303"/>
      <c r="F22" s="303"/>
      <c r="G22" s="303"/>
      <c r="H22" s="303"/>
      <c r="I22" s="303"/>
      <c r="J22" s="303"/>
      <c r="K22" s="303"/>
      <c r="L22" s="303"/>
      <c r="M22" s="304"/>
    </row>
    <row r="23" spans="1:13" x14ac:dyDescent="0.2"/>
    <row r="24" spans="1:13" x14ac:dyDescent="0.2">
      <c r="A24" s="159">
        <f>MAX($A$1:$A23)+1</f>
        <v>4</v>
      </c>
      <c r="B24" s="305" t="s">
        <v>801</v>
      </c>
      <c r="C24" s="305"/>
      <c r="D24" s="305"/>
      <c r="E24" s="305"/>
      <c r="F24" s="305"/>
      <c r="G24" s="305"/>
      <c r="H24" s="305"/>
      <c r="I24" s="305"/>
      <c r="J24" s="305"/>
      <c r="K24" s="305"/>
      <c r="L24" s="305"/>
      <c r="M24" s="305"/>
    </row>
    <row r="25" spans="1:13" x14ac:dyDescent="0.2">
      <c r="B25" s="296"/>
      <c r="C25" s="297"/>
      <c r="D25" s="297"/>
      <c r="E25" s="297"/>
      <c r="F25" s="297"/>
      <c r="G25" s="297"/>
      <c r="H25" s="297"/>
      <c r="I25" s="297"/>
      <c r="J25" s="297"/>
      <c r="K25" s="297"/>
      <c r="L25" s="297"/>
      <c r="M25" s="298"/>
    </row>
    <row r="26" spans="1:13" x14ac:dyDescent="0.2">
      <c r="B26" s="299"/>
      <c r="C26" s="300"/>
      <c r="D26" s="300"/>
      <c r="E26" s="300"/>
      <c r="F26" s="300"/>
      <c r="G26" s="300"/>
      <c r="H26" s="300"/>
      <c r="I26" s="300"/>
      <c r="J26" s="300"/>
      <c r="K26" s="300"/>
      <c r="L26" s="300"/>
      <c r="M26" s="301"/>
    </row>
    <row r="27" spans="1:13" x14ac:dyDescent="0.2">
      <c r="B27" s="299"/>
      <c r="C27" s="300"/>
      <c r="D27" s="300"/>
      <c r="E27" s="300"/>
      <c r="F27" s="300"/>
      <c r="G27" s="300"/>
      <c r="H27" s="300"/>
      <c r="I27" s="300"/>
      <c r="J27" s="300"/>
      <c r="K27" s="300"/>
      <c r="L27" s="300"/>
      <c r="M27" s="301"/>
    </row>
    <row r="28" spans="1:13" x14ac:dyDescent="0.2">
      <c r="B28" s="302"/>
      <c r="C28" s="303"/>
      <c r="D28" s="303"/>
      <c r="E28" s="303"/>
      <c r="F28" s="303"/>
      <c r="G28" s="303"/>
      <c r="H28" s="303"/>
      <c r="I28" s="303"/>
      <c r="J28" s="303"/>
      <c r="K28" s="303"/>
      <c r="L28" s="303"/>
      <c r="M28" s="304"/>
    </row>
    <row r="29" spans="1:13" x14ac:dyDescent="0.2"/>
    <row r="30" spans="1:13" x14ac:dyDescent="0.2">
      <c r="A30" s="159">
        <f>MAX($A$1:$A29)+1</f>
        <v>5</v>
      </c>
      <c r="B30" s="306" t="s">
        <v>802</v>
      </c>
      <c r="C30" s="306"/>
      <c r="D30" s="306"/>
      <c r="E30" s="306"/>
      <c r="F30" s="306"/>
      <c r="G30" s="306"/>
      <c r="H30" s="306"/>
      <c r="I30" s="306"/>
      <c r="J30" s="306"/>
      <c r="K30" s="306"/>
      <c r="L30" s="306"/>
      <c r="M30" s="306"/>
    </row>
    <row r="31" spans="1:13" x14ac:dyDescent="0.2">
      <c r="B31" s="296"/>
      <c r="C31" s="297"/>
      <c r="D31" s="297"/>
      <c r="E31" s="297"/>
      <c r="F31" s="297"/>
      <c r="G31" s="297"/>
      <c r="H31" s="297"/>
      <c r="I31" s="297"/>
      <c r="J31" s="297"/>
      <c r="K31" s="297"/>
      <c r="L31" s="297"/>
      <c r="M31" s="298"/>
    </row>
    <row r="32" spans="1:13" x14ac:dyDescent="0.2">
      <c r="B32" s="299"/>
      <c r="C32" s="300"/>
      <c r="D32" s="300"/>
      <c r="E32" s="300"/>
      <c r="F32" s="300"/>
      <c r="G32" s="300"/>
      <c r="H32" s="300"/>
      <c r="I32" s="300"/>
      <c r="J32" s="300"/>
      <c r="K32" s="300"/>
      <c r="L32" s="300"/>
      <c r="M32" s="301"/>
    </row>
    <row r="33" spans="1:13" x14ac:dyDescent="0.2">
      <c r="B33" s="299"/>
      <c r="C33" s="300"/>
      <c r="D33" s="300"/>
      <c r="E33" s="300"/>
      <c r="F33" s="300"/>
      <c r="G33" s="300"/>
      <c r="H33" s="300"/>
      <c r="I33" s="300"/>
      <c r="J33" s="300"/>
      <c r="K33" s="300"/>
      <c r="L33" s="300"/>
      <c r="M33" s="301"/>
    </row>
    <row r="34" spans="1:13" x14ac:dyDescent="0.2">
      <c r="B34" s="302"/>
      <c r="C34" s="303"/>
      <c r="D34" s="303"/>
      <c r="E34" s="303"/>
      <c r="F34" s="303"/>
      <c r="G34" s="303"/>
      <c r="H34" s="303"/>
      <c r="I34" s="303"/>
      <c r="J34" s="303"/>
      <c r="K34" s="303"/>
      <c r="L34" s="303"/>
      <c r="M34" s="304"/>
    </row>
    <row r="35" spans="1:13" x14ac:dyDescent="0.2"/>
    <row r="36" spans="1:13" x14ac:dyDescent="0.2">
      <c r="A36" s="159">
        <f>MAX($A$1:$A34)+1</f>
        <v>6</v>
      </c>
      <c r="B36" s="306" t="s">
        <v>803</v>
      </c>
      <c r="C36" s="306"/>
      <c r="D36" s="306"/>
      <c r="E36" s="306"/>
      <c r="F36" s="306"/>
      <c r="G36" s="306"/>
      <c r="H36" s="306"/>
      <c r="I36" s="306"/>
      <c r="J36" s="306"/>
      <c r="K36" s="306"/>
      <c r="L36" s="306"/>
      <c r="M36" s="306"/>
    </row>
    <row r="37" spans="1:13" x14ac:dyDescent="0.2">
      <c r="B37" s="296"/>
      <c r="C37" s="297"/>
      <c r="D37" s="297"/>
      <c r="E37" s="297"/>
      <c r="F37" s="297"/>
      <c r="G37" s="297"/>
      <c r="H37" s="297"/>
      <c r="I37" s="297"/>
      <c r="J37" s="297"/>
      <c r="K37" s="297"/>
      <c r="L37" s="297"/>
      <c r="M37" s="298"/>
    </row>
    <row r="38" spans="1:13" x14ac:dyDescent="0.2">
      <c r="B38" s="299"/>
      <c r="C38" s="300"/>
      <c r="D38" s="300"/>
      <c r="E38" s="300"/>
      <c r="F38" s="300"/>
      <c r="G38" s="300"/>
      <c r="H38" s="300"/>
      <c r="I38" s="300"/>
      <c r="J38" s="300"/>
      <c r="K38" s="300"/>
      <c r="L38" s="300"/>
      <c r="M38" s="301"/>
    </row>
    <row r="39" spans="1:13" x14ac:dyDescent="0.2">
      <c r="B39" s="299"/>
      <c r="C39" s="300"/>
      <c r="D39" s="300"/>
      <c r="E39" s="300"/>
      <c r="F39" s="300"/>
      <c r="G39" s="300"/>
      <c r="H39" s="300"/>
      <c r="I39" s="300"/>
      <c r="J39" s="300"/>
      <c r="K39" s="300"/>
      <c r="L39" s="300"/>
      <c r="M39" s="301"/>
    </row>
    <row r="40" spans="1:13" x14ac:dyDescent="0.2">
      <c r="B40" s="302"/>
      <c r="C40" s="303"/>
      <c r="D40" s="303"/>
      <c r="E40" s="303"/>
      <c r="F40" s="303"/>
      <c r="G40" s="303"/>
      <c r="H40" s="303"/>
      <c r="I40" s="303"/>
      <c r="J40" s="303"/>
      <c r="K40" s="303"/>
      <c r="L40" s="303"/>
      <c r="M40" s="304"/>
    </row>
    <row r="41" spans="1:13" x14ac:dyDescent="0.2"/>
    <row r="42" spans="1:13" ht="27" customHeight="1" x14ac:dyDescent="0.2">
      <c r="A42" s="161">
        <f>MAX($A$1:$A41)+1</f>
        <v>7</v>
      </c>
      <c r="B42" s="295" t="s">
        <v>804</v>
      </c>
      <c r="C42" s="295"/>
      <c r="D42" s="295"/>
      <c r="E42" s="295"/>
      <c r="F42" s="295"/>
      <c r="G42" s="295"/>
      <c r="H42" s="295"/>
      <c r="I42" s="295"/>
      <c r="J42" s="295"/>
      <c r="K42" s="295"/>
      <c r="L42" s="295"/>
      <c r="M42" s="295"/>
    </row>
    <row r="43" spans="1:13" x14ac:dyDescent="0.2">
      <c r="B43" s="296"/>
      <c r="C43" s="297"/>
      <c r="D43" s="297"/>
      <c r="E43" s="297"/>
      <c r="F43" s="297"/>
      <c r="G43" s="297"/>
      <c r="H43" s="297"/>
      <c r="I43" s="297"/>
      <c r="J43" s="297"/>
      <c r="K43" s="297"/>
      <c r="L43" s="297"/>
      <c r="M43" s="298"/>
    </row>
    <row r="44" spans="1:13" x14ac:dyDescent="0.2">
      <c r="B44" s="299"/>
      <c r="C44" s="300"/>
      <c r="D44" s="300"/>
      <c r="E44" s="300"/>
      <c r="F44" s="300"/>
      <c r="G44" s="300"/>
      <c r="H44" s="300"/>
      <c r="I44" s="300"/>
      <c r="J44" s="300"/>
      <c r="K44" s="300"/>
      <c r="L44" s="300"/>
      <c r="M44" s="301"/>
    </row>
    <row r="45" spans="1:13" x14ac:dyDescent="0.2">
      <c r="B45" s="299"/>
      <c r="C45" s="300"/>
      <c r="D45" s="300"/>
      <c r="E45" s="300"/>
      <c r="F45" s="300"/>
      <c r="G45" s="300"/>
      <c r="H45" s="300"/>
      <c r="I45" s="300"/>
      <c r="J45" s="300"/>
      <c r="K45" s="300"/>
      <c r="L45" s="300"/>
      <c r="M45" s="301"/>
    </row>
    <row r="46" spans="1:13" x14ac:dyDescent="0.2">
      <c r="B46" s="302"/>
      <c r="C46" s="303"/>
      <c r="D46" s="303"/>
      <c r="E46" s="303"/>
      <c r="F46" s="303"/>
      <c r="G46" s="303"/>
      <c r="H46" s="303"/>
      <c r="I46" s="303"/>
      <c r="J46" s="303"/>
      <c r="K46" s="303"/>
      <c r="L46" s="303"/>
      <c r="M46" s="304"/>
    </row>
    <row r="47" spans="1:13" x14ac:dyDescent="0.2"/>
    <row r="48" spans="1:13" ht="12.95" customHeight="1" x14ac:dyDescent="0.2">
      <c r="A48" s="162">
        <f>MAX($A$1:$A47)+1</f>
        <v>8</v>
      </c>
      <c r="B48" s="295" t="s">
        <v>805</v>
      </c>
      <c r="C48" s="295"/>
      <c r="D48" s="295"/>
      <c r="E48" s="295"/>
      <c r="F48" s="295"/>
      <c r="G48" s="295"/>
      <c r="H48" s="295"/>
      <c r="I48" s="295"/>
      <c r="J48" s="295"/>
      <c r="K48" s="295"/>
      <c r="L48" s="295"/>
      <c r="M48" s="295"/>
    </row>
    <row r="49" spans="1:13" x14ac:dyDescent="0.2">
      <c r="B49" s="296"/>
      <c r="C49" s="297"/>
      <c r="D49" s="297"/>
      <c r="E49" s="297"/>
      <c r="F49" s="297"/>
      <c r="G49" s="297"/>
      <c r="H49" s="297"/>
      <c r="I49" s="297"/>
      <c r="J49" s="297"/>
      <c r="K49" s="297"/>
      <c r="L49" s="297"/>
      <c r="M49" s="298"/>
    </row>
    <row r="50" spans="1:13" x14ac:dyDescent="0.2">
      <c r="B50" s="299"/>
      <c r="C50" s="300"/>
      <c r="D50" s="300"/>
      <c r="E50" s="300"/>
      <c r="F50" s="300"/>
      <c r="G50" s="300"/>
      <c r="H50" s="300"/>
      <c r="I50" s="300"/>
      <c r="J50" s="300"/>
      <c r="K50" s="300"/>
      <c r="L50" s="300"/>
      <c r="M50" s="301"/>
    </row>
    <row r="51" spans="1:13" x14ac:dyDescent="0.2">
      <c r="B51" s="299"/>
      <c r="C51" s="300"/>
      <c r="D51" s="300"/>
      <c r="E51" s="300"/>
      <c r="F51" s="300"/>
      <c r="G51" s="300"/>
      <c r="H51" s="300"/>
      <c r="I51" s="300"/>
      <c r="J51" s="300"/>
      <c r="K51" s="300"/>
      <c r="L51" s="300"/>
      <c r="M51" s="301"/>
    </row>
    <row r="52" spans="1:13" x14ac:dyDescent="0.2">
      <c r="B52" s="302"/>
      <c r="C52" s="303"/>
      <c r="D52" s="303"/>
      <c r="E52" s="303"/>
      <c r="F52" s="303"/>
      <c r="G52" s="303"/>
      <c r="H52" s="303"/>
      <c r="I52" s="303"/>
      <c r="J52" s="303"/>
      <c r="K52" s="303"/>
      <c r="L52" s="303"/>
      <c r="M52" s="304"/>
    </row>
    <row r="53" spans="1:13" x14ac:dyDescent="0.2"/>
    <row r="54" spans="1:13" hidden="1" x14ac:dyDescent="0.2">
      <c r="A54" s="160" t="s">
        <v>191</v>
      </c>
    </row>
  </sheetData>
  <sheetProtection algorithmName="SHA-512" hashValue="jGOAwQiDOl8tNVwyyUCQxrr0RcYIEIPIRd17ohlSpiarP61k7DOexfNmpukumUVw6Z3jvuWvJLYJCEKqceZ26g==" saltValue="2/Y1u7SjQAh8749n70w7iQ==" spinCount="100000" sheet="1" objects="1" scenarios="1" insertRows="0" autoFilter="0"/>
  <mergeCells count="16">
    <mergeCell ref="B19:M22"/>
    <mergeCell ref="B6:M6"/>
    <mergeCell ref="B7:M10"/>
    <mergeCell ref="B12:M12"/>
    <mergeCell ref="B13:M16"/>
    <mergeCell ref="B18:M18"/>
    <mergeCell ref="B42:M42"/>
    <mergeCell ref="B43:M46"/>
    <mergeCell ref="B48:M48"/>
    <mergeCell ref="B49:M52"/>
    <mergeCell ref="B24:M24"/>
    <mergeCell ref="B25:M28"/>
    <mergeCell ref="B30:M30"/>
    <mergeCell ref="B31:M34"/>
    <mergeCell ref="B36:M36"/>
    <mergeCell ref="B37:M40"/>
  </mergeCells>
  <printOptions horizontalCentered="1"/>
  <pageMargins left="0.25" right="0.25" top="0.6" bottom="0.6" header="0.25" footer="0.25"/>
  <pageSetup scale="53" orientation="landscape" r:id="rId1"/>
  <headerFooter>
    <oddHeader>&amp;R&amp;"Arial,Regular"&amp;D
&amp;T</oddHeader>
    <oddFooter xml:space="preserve">&amp;L&amp;"Arial,Regular"&amp;A
&amp;C&amp;"Arial,Bold"Milliman&amp;"Arial,Regular", Inc.&amp;R&amp;"Arial,Regular"Page &amp;P of &amp;N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FBB9-ECEA-44C0-B82A-8E1B57E615C4}">
  <sheetPr codeName="Sheet18">
    <tabColor rgb="FF727A7D"/>
    <pageSetUpPr fitToPage="1"/>
  </sheetPr>
  <dimension ref="A1:G104"/>
  <sheetViews>
    <sheetView showGridLines="0" workbookViewId="0"/>
  </sheetViews>
  <sheetFormatPr defaultColWidth="0" defaultRowHeight="12.75" zeroHeight="1" x14ac:dyDescent="0.2"/>
  <cols>
    <col min="1" max="1" width="93.5703125" customWidth="1"/>
    <col min="2" max="2" width="13.140625" bestFit="1" customWidth="1"/>
    <col min="3" max="3" width="2.7109375" style="4" customWidth="1"/>
    <col min="4" max="4" width="7.42578125" hidden="1" customWidth="1"/>
    <col min="5" max="5" width="6.7109375" hidden="1" customWidth="1"/>
    <col min="6" max="16384" width="9.28515625" hidden="1"/>
  </cols>
  <sheetData>
    <row r="1" spans="1:7" ht="18" customHeight="1" x14ac:dyDescent="0.25">
      <c r="A1" s="42" t="s">
        <v>0</v>
      </c>
      <c r="B1" s="45"/>
      <c r="C1" s="153"/>
      <c r="D1" s="4" t="s">
        <v>191</v>
      </c>
      <c r="E1" s="46"/>
      <c r="F1" s="45"/>
      <c r="G1" s="45"/>
    </row>
    <row r="2" spans="1:7" ht="18" customHeight="1" x14ac:dyDescent="0.25">
      <c r="A2" s="42" t="s">
        <v>3</v>
      </c>
      <c r="B2" s="45"/>
      <c r="C2" s="153"/>
      <c r="D2" s="45"/>
      <c r="E2" s="45"/>
      <c r="F2" s="45"/>
      <c r="G2" s="45"/>
    </row>
    <row r="3" spans="1:7" ht="18" customHeight="1" x14ac:dyDescent="0.25">
      <c r="A3" s="42" t="str">
        <f>"Provider: " &amp;Attestation!this_plan</f>
        <v>Provider: &lt; Please select Provider Name from dropdown &gt;</v>
      </c>
      <c r="B3" s="45"/>
      <c r="C3" s="153"/>
      <c r="D3" s="45"/>
      <c r="E3" s="45"/>
      <c r="F3" s="45"/>
      <c r="G3" s="45"/>
    </row>
    <row r="4" spans="1:7" ht="18" customHeight="1" x14ac:dyDescent="0.25">
      <c r="A4" s="42" t="s">
        <v>180</v>
      </c>
      <c r="B4" s="163" t="s">
        <v>193</v>
      </c>
      <c r="C4" s="153"/>
      <c r="E4" s="45"/>
      <c r="F4" s="45"/>
      <c r="G4" s="45"/>
    </row>
    <row r="5" spans="1:7" ht="15" customHeight="1" x14ac:dyDescent="0.2">
      <c r="A5" s="45"/>
      <c r="B5" s="45"/>
      <c r="C5" s="153"/>
      <c r="D5" s="45"/>
      <c r="E5" s="45"/>
      <c r="F5" s="45"/>
      <c r="G5" s="45"/>
    </row>
    <row r="6" spans="1:7" ht="13.5" thickBot="1" x14ac:dyDescent="0.25">
      <c r="A6" s="41" t="s">
        <v>806</v>
      </c>
      <c r="B6" s="51"/>
      <c r="D6" s="46"/>
      <c r="E6" s="46"/>
      <c r="F6" s="46"/>
      <c r="G6" s="46"/>
    </row>
    <row r="7" spans="1:7" x14ac:dyDescent="0.2">
      <c r="A7" s="307"/>
      <c r="B7" s="308"/>
    </row>
    <row r="8" spans="1:7" x14ac:dyDescent="0.2">
      <c r="A8" s="309"/>
      <c r="B8" s="310"/>
    </row>
    <row r="9" spans="1:7" x14ac:dyDescent="0.2">
      <c r="A9" s="309"/>
      <c r="B9" s="310"/>
    </row>
    <row r="10" spans="1:7" x14ac:dyDescent="0.2">
      <c r="A10" s="309"/>
      <c r="B10" s="310"/>
    </row>
    <row r="11" spans="1:7" x14ac:dyDescent="0.2">
      <c r="A11" s="309"/>
      <c r="B11" s="310"/>
    </row>
    <row r="12" spans="1:7" x14ac:dyDescent="0.2">
      <c r="A12" s="309"/>
      <c r="B12" s="310"/>
    </row>
    <row r="13" spans="1:7" x14ac:dyDescent="0.2">
      <c r="A13" s="309"/>
      <c r="B13" s="310"/>
    </row>
    <row r="14" spans="1:7" x14ac:dyDescent="0.2">
      <c r="A14" s="309"/>
      <c r="B14" s="310"/>
    </row>
    <row r="15" spans="1:7" x14ac:dyDescent="0.2">
      <c r="A15" s="309"/>
      <c r="B15" s="310"/>
    </row>
    <row r="16" spans="1:7" x14ac:dyDescent="0.2">
      <c r="A16" s="309"/>
      <c r="B16" s="310"/>
    </row>
    <row r="17" spans="1:2" x14ac:dyDescent="0.2">
      <c r="A17" s="309"/>
      <c r="B17" s="310"/>
    </row>
    <row r="18" spans="1:2" x14ac:dyDescent="0.2">
      <c r="A18" s="309"/>
      <c r="B18" s="310"/>
    </row>
    <row r="19" spans="1:2" x14ac:dyDescent="0.2">
      <c r="A19" s="309"/>
      <c r="B19" s="310"/>
    </row>
    <row r="20" spans="1:2" x14ac:dyDescent="0.2">
      <c r="A20" s="309"/>
      <c r="B20" s="310"/>
    </row>
    <row r="21" spans="1:2" x14ac:dyDescent="0.2">
      <c r="A21" s="309"/>
      <c r="B21" s="310"/>
    </row>
    <row r="22" spans="1:2" x14ac:dyDescent="0.2">
      <c r="A22" s="309"/>
      <c r="B22" s="310"/>
    </row>
    <row r="23" spans="1:2" x14ac:dyDescent="0.2">
      <c r="A23" s="309"/>
      <c r="B23" s="310"/>
    </row>
    <row r="24" spans="1:2" x14ac:dyDescent="0.2">
      <c r="A24" s="309"/>
      <c r="B24" s="310"/>
    </row>
    <row r="25" spans="1:2" x14ac:dyDescent="0.2">
      <c r="A25" s="309"/>
      <c r="B25" s="310"/>
    </row>
    <row r="26" spans="1:2" x14ac:dyDescent="0.2">
      <c r="A26" s="309"/>
      <c r="B26" s="310"/>
    </row>
    <row r="27" spans="1:2" x14ac:dyDescent="0.2">
      <c r="A27" s="309"/>
      <c r="B27" s="310"/>
    </row>
    <row r="28" spans="1:2" x14ac:dyDescent="0.2">
      <c r="A28" s="309"/>
      <c r="B28" s="310"/>
    </row>
    <row r="29" spans="1:2" x14ac:dyDescent="0.2">
      <c r="A29" s="309"/>
      <c r="B29" s="310"/>
    </row>
    <row r="30" spans="1:2" x14ac:dyDescent="0.2">
      <c r="A30" s="309"/>
      <c r="B30" s="310"/>
    </row>
    <row r="31" spans="1:2" x14ac:dyDescent="0.2">
      <c r="A31" s="309"/>
      <c r="B31" s="310"/>
    </row>
    <row r="32" spans="1:2" x14ac:dyDescent="0.2">
      <c r="A32" s="309"/>
      <c r="B32" s="310"/>
    </row>
    <row r="33" spans="1:7" x14ac:dyDescent="0.2">
      <c r="A33" s="309"/>
      <c r="B33" s="310"/>
    </row>
    <row r="34" spans="1:7" x14ac:dyDescent="0.2">
      <c r="A34" s="309"/>
      <c r="B34" s="310"/>
    </row>
    <row r="35" spans="1:7" x14ac:dyDescent="0.2">
      <c r="A35" s="309"/>
      <c r="B35" s="310"/>
    </row>
    <row r="36" spans="1:7" x14ac:dyDescent="0.2">
      <c r="A36" s="309"/>
      <c r="B36" s="310"/>
    </row>
    <row r="37" spans="1:7" x14ac:dyDescent="0.2">
      <c r="A37" s="309"/>
      <c r="B37" s="310"/>
    </row>
    <row r="38" spans="1:7" x14ac:dyDescent="0.2">
      <c r="A38" s="309"/>
      <c r="B38" s="310"/>
    </row>
    <row r="39" spans="1:7" x14ac:dyDescent="0.2">
      <c r="A39" s="309"/>
      <c r="B39" s="310"/>
    </row>
    <row r="40" spans="1:7" x14ac:dyDescent="0.2">
      <c r="A40" s="309"/>
      <c r="B40" s="310"/>
    </row>
    <row r="41" spans="1:7" x14ac:dyDescent="0.2">
      <c r="A41" s="309"/>
      <c r="B41" s="310"/>
    </row>
    <row r="42" spans="1:7" x14ac:dyDescent="0.2">
      <c r="A42" s="309"/>
      <c r="B42" s="310"/>
    </row>
    <row r="43" spans="1:7" x14ac:dyDescent="0.2">
      <c r="A43" s="309"/>
      <c r="B43" s="310"/>
    </row>
    <row r="44" spans="1:7" x14ac:dyDescent="0.2">
      <c r="A44" s="309"/>
      <c r="B44" s="310"/>
    </row>
    <row r="45" spans="1:7" x14ac:dyDescent="0.2">
      <c r="A45" s="309"/>
      <c r="B45" s="310"/>
    </row>
    <row r="46" spans="1:7" x14ac:dyDescent="0.2">
      <c r="A46" s="309"/>
      <c r="B46" s="310"/>
    </row>
    <row r="47" spans="1:7" x14ac:dyDescent="0.2">
      <c r="A47" s="309"/>
      <c r="B47" s="310"/>
    </row>
    <row r="48" spans="1:7" x14ac:dyDescent="0.2">
      <c r="A48" s="309"/>
      <c r="B48" s="310"/>
      <c r="D48" s="46"/>
      <c r="E48" s="46"/>
      <c r="F48" s="46"/>
      <c r="G48" s="46"/>
    </row>
    <row r="49" spans="1:7" x14ac:dyDescent="0.2">
      <c r="A49" s="309"/>
      <c r="B49" s="310"/>
      <c r="D49" s="46"/>
      <c r="E49" s="46"/>
      <c r="F49" s="46"/>
      <c r="G49" s="46"/>
    </row>
    <row r="50" spans="1:7" x14ac:dyDescent="0.2">
      <c r="A50" s="309"/>
      <c r="B50" s="310"/>
      <c r="D50" s="46"/>
      <c r="E50" s="46"/>
      <c r="F50" s="46"/>
      <c r="G50" s="46"/>
    </row>
    <row r="51" spans="1:7" x14ac:dyDescent="0.2">
      <c r="A51" s="309"/>
      <c r="B51" s="310"/>
      <c r="D51" s="46"/>
      <c r="E51" s="46"/>
      <c r="F51" s="46"/>
      <c r="G51" s="46"/>
    </row>
    <row r="52" spans="1:7" x14ac:dyDescent="0.2">
      <c r="A52" s="309"/>
      <c r="B52" s="310"/>
      <c r="D52" s="46"/>
      <c r="E52" s="46"/>
      <c r="F52" s="46"/>
      <c r="G52" s="46"/>
    </row>
    <row r="53" spans="1:7" x14ac:dyDescent="0.2">
      <c r="A53" s="309"/>
      <c r="B53" s="310"/>
      <c r="D53" s="46"/>
      <c r="E53" s="46"/>
      <c r="F53" s="46"/>
      <c r="G53" s="46"/>
    </row>
    <row r="54" spans="1:7" x14ac:dyDescent="0.2">
      <c r="A54" s="309"/>
      <c r="B54" s="310"/>
      <c r="D54" s="46"/>
      <c r="E54" s="46"/>
      <c r="F54" s="46"/>
      <c r="G54" s="46"/>
    </row>
    <row r="55" spans="1:7" x14ac:dyDescent="0.2">
      <c r="A55" s="309"/>
      <c r="B55" s="310"/>
      <c r="D55" s="46"/>
      <c r="E55" s="46"/>
      <c r="F55" s="46"/>
      <c r="G55" s="46"/>
    </row>
    <row r="56" spans="1:7" x14ac:dyDescent="0.2">
      <c r="A56" s="309"/>
      <c r="B56" s="310"/>
      <c r="D56" s="46"/>
      <c r="E56" s="46"/>
      <c r="F56" s="46"/>
      <c r="G56" s="46"/>
    </row>
    <row r="57" spans="1:7" x14ac:dyDescent="0.2">
      <c r="A57" s="309"/>
      <c r="B57" s="310"/>
      <c r="D57" s="46"/>
      <c r="E57" s="46"/>
      <c r="F57" s="46"/>
      <c r="G57" s="46"/>
    </row>
    <row r="58" spans="1:7" x14ac:dyDescent="0.2">
      <c r="A58" s="309"/>
      <c r="B58" s="310"/>
      <c r="D58" s="46"/>
      <c r="E58" s="46"/>
      <c r="F58" s="46"/>
      <c r="G58" s="46"/>
    </row>
    <row r="59" spans="1:7" x14ac:dyDescent="0.2">
      <c r="A59" s="309"/>
      <c r="B59" s="310"/>
      <c r="D59" s="46"/>
      <c r="E59" s="46"/>
      <c r="F59" s="46"/>
      <c r="G59" s="46"/>
    </row>
    <row r="60" spans="1:7" x14ac:dyDescent="0.2">
      <c r="A60" s="309"/>
      <c r="B60" s="310"/>
      <c r="D60" s="46"/>
      <c r="E60" s="46"/>
      <c r="F60" s="46"/>
      <c r="G60" s="46"/>
    </row>
    <row r="61" spans="1:7" ht="13.5" thickBot="1" x14ac:dyDescent="0.25">
      <c r="A61" s="311"/>
      <c r="B61" s="312"/>
      <c r="D61" s="46"/>
      <c r="E61" s="46"/>
      <c r="F61" s="46"/>
      <c r="G61" s="46"/>
    </row>
    <row r="62" spans="1:7" x14ac:dyDescent="0.2">
      <c r="A62" s="46"/>
      <c r="B62" s="46"/>
      <c r="D62" s="46"/>
      <c r="E62" s="46"/>
      <c r="F62" s="46"/>
      <c r="G62" s="46"/>
    </row>
    <row r="63" spans="1:7" hidden="1" x14ac:dyDescent="0.2">
      <c r="A63" s="46" t="s">
        <v>191</v>
      </c>
      <c r="B63" s="46"/>
      <c r="D63" s="46"/>
      <c r="E63" s="46"/>
      <c r="F63" s="46"/>
      <c r="G63" s="46"/>
    </row>
    <row r="64" spans="1:7" hidden="1" x14ac:dyDescent="0.2">
      <c r="A64" s="46"/>
      <c r="B64" s="46"/>
      <c r="D64" s="46"/>
      <c r="E64" s="46"/>
      <c r="F64" s="46"/>
      <c r="G64" s="46"/>
    </row>
    <row r="65" spans="1:7" hidden="1" x14ac:dyDescent="0.2">
      <c r="A65" s="46"/>
      <c r="B65" s="46"/>
      <c r="D65" s="46"/>
      <c r="E65" s="46"/>
      <c r="F65" s="46"/>
      <c r="G65" s="46"/>
    </row>
    <row r="66" spans="1:7" hidden="1" x14ac:dyDescent="0.2">
      <c r="A66" s="46"/>
      <c r="B66" s="46"/>
      <c r="D66" s="46"/>
      <c r="E66" s="46"/>
      <c r="F66" s="46"/>
      <c r="G66" s="46"/>
    </row>
    <row r="67" spans="1:7" hidden="1" x14ac:dyDescent="0.2">
      <c r="A67" s="46"/>
      <c r="B67" s="46"/>
      <c r="D67" s="46"/>
      <c r="E67" s="46"/>
      <c r="F67" s="46"/>
      <c r="G67" s="46"/>
    </row>
    <row r="68" spans="1:7" hidden="1" x14ac:dyDescent="0.2">
      <c r="A68" s="46"/>
      <c r="B68" s="46"/>
      <c r="D68" s="46"/>
      <c r="E68" s="46"/>
      <c r="F68" s="46"/>
      <c r="G68" s="46"/>
    </row>
    <row r="69" spans="1:7" hidden="1" x14ac:dyDescent="0.2">
      <c r="A69" s="46"/>
      <c r="B69" s="46"/>
      <c r="D69" s="46"/>
      <c r="E69" s="46"/>
      <c r="F69" s="46"/>
      <c r="G69" s="46"/>
    </row>
    <row r="70" spans="1:7" hidden="1" x14ac:dyDescent="0.2">
      <c r="A70" s="46"/>
      <c r="B70" s="46"/>
      <c r="D70" s="46"/>
      <c r="E70" s="46"/>
      <c r="F70" s="46"/>
      <c r="G70" s="46"/>
    </row>
    <row r="71" spans="1:7" hidden="1" x14ac:dyDescent="0.2">
      <c r="A71" s="46"/>
      <c r="B71" s="46"/>
      <c r="D71" s="46"/>
      <c r="E71" s="46"/>
      <c r="F71" s="46"/>
      <c r="G71" s="46"/>
    </row>
    <row r="72" spans="1:7" hidden="1" x14ac:dyDescent="0.2">
      <c r="A72" s="46"/>
      <c r="B72" s="46"/>
      <c r="D72" s="46"/>
      <c r="E72" s="46"/>
      <c r="F72" s="46"/>
      <c r="G72" s="46"/>
    </row>
    <row r="73" spans="1:7" hidden="1" x14ac:dyDescent="0.2">
      <c r="A73" s="46"/>
      <c r="B73" s="46"/>
      <c r="D73" s="46"/>
      <c r="E73" s="46"/>
      <c r="F73" s="46"/>
      <c r="G73" s="46"/>
    </row>
    <row r="74" spans="1:7" hidden="1" x14ac:dyDescent="0.2">
      <c r="A74" s="46"/>
      <c r="B74" s="46"/>
      <c r="D74" s="46"/>
      <c r="E74" s="46"/>
      <c r="F74" s="46"/>
      <c r="G74" s="46"/>
    </row>
    <row r="75" spans="1:7" hidden="1" x14ac:dyDescent="0.2">
      <c r="A75" s="46"/>
      <c r="B75" s="46"/>
      <c r="D75" s="46"/>
      <c r="E75" s="46"/>
      <c r="F75" s="46"/>
      <c r="G75" s="46"/>
    </row>
    <row r="76" spans="1:7" hidden="1" x14ac:dyDescent="0.2">
      <c r="A76" s="46"/>
      <c r="B76" s="46"/>
      <c r="D76" s="46"/>
      <c r="E76" s="46"/>
      <c r="F76" s="46"/>
      <c r="G76" s="46"/>
    </row>
    <row r="77" spans="1:7" hidden="1" x14ac:dyDescent="0.2">
      <c r="A77" s="46"/>
      <c r="B77" s="46"/>
      <c r="D77" s="46"/>
      <c r="E77" s="46"/>
      <c r="F77" s="46"/>
      <c r="G77" s="46"/>
    </row>
    <row r="78" spans="1:7" hidden="1" x14ac:dyDescent="0.2">
      <c r="A78" s="46"/>
      <c r="B78" s="46"/>
      <c r="D78" s="46"/>
      <c r="E78" s="46"/>
      <c r="F78" s="46"/>
      <c r="G78" s="46"/>
    </row>
    <row r="79" spans="1:7" hidden="1" x14ac:dyDescent="0.2">
      <c r="A79" s="46"/>
      <c r="B79" s="46"/>
      <c r="D79" s="46"/>
      <c r="E79" s="46"/>
      <c r="F79" s="46"/>
      <c r="G79" s="46"/>
    </row>
    <row r="80" spans="1:7" hidden="1" x14ac:dyDescent="0.2">
      <c r="A80" s="46"/>
      <c r="B80" s="46"/>
      <c r="D80" s="46"/>
      <c r="E80" s="46"/>
      <c r="F80" s="46"/>
      <c r="G80" s="46"/>
    </row>
    <row r="81" spans="1:7" hidden="1" x14ac:dyDescent="0.2">
      <c r="A81" s="46"/>
      <c r="B81" s="46"/>
      <c r="D81" s="46"/>
      <c r="E81" s="46"/>
      <c r="F81" s="46"/>
      <c r="G81" s="46"/>
    </row>
    <row r="82" spans="1:7" hidden="1" x14ac:dyDescent="0.2">
      <c r="A82" s="46"/>
      <c r="B82" s="46"/>
      <c r="D82" s="46"/>
      <c r="E82" s="46"/>
      <c r="F82" s="46"/>
      <c r="G82" s="46"/>
    </row>
    <row r="83" spans="1:7" hidden="1" x14ac:dyDescent="0.2">
      <c r="A83" s="46"/>
      <c r="B83" s="46"/>
      <c r="D83" s="46"/>
      <c r="E83" s="46"/>
      <c r="F83" s="46"/>
      <c r="G83" s="46"/>
    </row>
    <row r="84" spans="1:7" hidden="1" x14ac:dyDescent="0.2">
      <c r="A84" s="46"/>
      <c r="B84" s="46"/>
      <c r="D84" s="46"/>
      <c r="E84" s="46"/>
      <c r="F84" s="46"/>
      <c r="G84" s="46"/>
    </row>
    <row r="85" spans="1:7" hidden="1" x14ac:dyDescent="0.2">
      <c r="A85" s="46"/>
      <c r="B85" s="46"/>
      <c r="D85" s="46"/>
      <c r="E85" s="46"/>
      <c r="F85" s="46"/>
      <c r="G85" s="46"/>
    </row>
    <row r="86" spans="1:7" hidden="1" x14ac:dyDescent="0.2">
      <c r="A86" s="46"/>
      <c r="B86" s="46"/>
      <c r="D86" s="46"/>
      <c r="E86" s="46"/>
      <c r="F86" s="46"/>
      <c r="G86" s="46"/>
    </row>
    <row r="87" spans="1:7" hidden="1" x14ac:dyDescent="0.2">
      <c r="A87" s="46"/>
      <c r="B87" s="46"/>
      <c r="D87" s="46"/>
      <c r="E87" s="46"/>
      <c r="F87" s="46"/>
      <c r="G87" s="46"/>
    </row>
    <row r="88" spans="1:7" hidden="1" x14ac:dyDescent="0.2">
      <c r="A88" s="46"/>
      <c r="B88" s="46"/>
      <c r="D88" s="46"/>
      <c r="E88" s="46"/>
      <c r="F88" s="46"/>
      <c r="G88" s="46"/>
    </row>
    <row r="89" spans="1:7" hidden="1" x14ac:dyDescent="0.2">
      <c r="A89" s="46"/>
      <c r="B89" s="46"/>
      <c r="D89" s="46"/>
      <c r="E89" s="46"/>
      <c r="F89" s="46"/>
      <c r="G89" s="46"/>
    </row>
    <row r="90" spans="1:7" hidden="1" x14ac:dyDescent="0.2">
      <c r="A90" s="46"/>
      <c r="B90" s="46"/>
      <c r="D90" s="46"/>
      <c r="E90" s="46"/>
      <c r="F90" s="46"/>
      <c r="G90" s="46"/>
    </row>
    <row r="91" spans="1:7" hidden="1" x14ac:dyDescent="0.2">
      <c r="A91" s="46"/>
      <c r="B91" s="46"/>
      <c r="D91" s="46"/>
      <c r="E91" s="46"/>
      <c r="F91" s="46"/>
      <c r="G91" s="46"/>
    </row>
    <row r="92" spans="1:7" hidden="1" x14ac:dyDescent="0.2">
      <c r="A92" s="46"/>
      <c r="B92" s="46"/>
      <c r="D92" s="46"/>
      <c r="E92" s="46"/>
      <c r="F92" s="46"/>
      <c r="G92" s="46"/>
    </row>
    <row r="93" spans="1:7" hidden="1" x14ac:dyDescent="0.2">
      <c r="A93" s="46"/>
      <c r="B93" s="46"/>
      <c r="D93" s="46"/>
      <c r="E93" s="46"/>
      <c r="F93" s="46"/>
      <c r="G93" s="46"/>
    </row>
    <row r="94" spans="1:7" hidden="1" x14ac:dyDescent="0.2">
      <c r="A94" s="46"/>
      <c r="B94" s="46"/>
      <c r="D94" s="46"/>
      <c r="E94" s="46"/>
      <c r="F94" s="46"/>
      <c r="G94" s="46"/>
    </row>
    <row r="95" spans="1:7" hidden="1" x14ac:dyDescent="0.2">
      <c r="A95" s="46"/>
      <c r="B95" s="46"/>
      <c r="D95" s="46"/>
      <c r="E95" s="46"/>
      <c r="F95" s="46"/>
      <c r="G95" s="46"/>
    </row>
    <row r="96" spans="1:7" hidden="1" x14ac:dyDescent="0.2">
      <c r="A96" s="46"/>
      <c r="B96" s="46"/>
      <c r="D96" s="46"/>
      <c r="E96" s="46"/>
      <c r="F96" s="46"/>
      <c r="G96" s="46"/>
    </row>
    <row r="97" spans="1:7" hidden="1" x14ac:dyDescent="0.2">
      <c r="A97" s="46"/>
      <c r="B97" s="46"/>
      <c r="D97" s="46"/>
      <c r="E97" s="46"/>
      <c r="F97" s="46"/>
      <c r="G97" s="46"/>
    </row>
    <row r="98" spans="1:7" hidden="1" x14ac:dyDescent="0.2">
      <c r="A98" s="46"/>
      <c r="B98" s="46"/>
      <c r="D98" s="46"/>
      <c r="E98" s="46"/>
      <c r="F98" s="46"/>
      <c r="G98" s="46"/>
    </row>
    <row r="99" spans="1:7" hidden="1" x14ac:dyDescent="0.2">
      <c r="A99" s="46"/>
      <c r="B99" s="46"/>
      <c r="D99" s="46"/>
      <c r="E99" s="46"/>
      <c r="F99" s="46"/>
      <c r="G99" s="46"/>
    </row>
    <row r="100" spans="1:7" hidden="1" x14ac:dyDescent="0.2">
      <c r="A100" s="46"/>
      <c r="B100" s="46"/>
      <c r="D100" s="46"/>
      <c r="E100" s="46"/>
      <c r="F100" s="46"/>
      <c r="G100" s="46"/>
    </row>
    <row r="101" spans="1:7" hidden="1" x14ac:dyDescent="0.2">
      <c r="A101" s="46"/>
      <c r="B101" s="46"/>
      <c r="D101" s="46"/>
      <c r="E101" s="46"/>
      <c r="F101" s="46"/>
      <c r="G101" s="46"/>
    </row>
    <row r="102" spans="1:7" hidden="1" x14ac:dyDescent="0.2">
      <c r="A102" s="46"/>
      <c r="B102" s="46"/>
      <c r="D102" s="46"/>
      <c r="E102" s="46"/>
      <c r="F102" s="46"/>
      <c r="G102" s="46"/>
    </row>
    <row r="103" spans="1:7" hidden="1" x14ac:dyDescent="0.2">
      <c r="A103" s="46"/>
      <c r="B103" s="46"/>
      <c r="D103" s="46"/>
      <c r="E103" s="46"/>
      <c r="F103" s="46"/>
      <c r="G103" s="46"/>
    </row>
    <row r="104" spans="1:7" hidden="1" x14ac:dyDescent="0.2">
      <c r="A104" s="46"/>
      <c r="B104" s="46"/>
      <c r="D104" s="46"/>
      <c r="E104" s="46"/>
      <c r="F104" s="46"/>
      <c r="G104" s="46"/>
    </row>
  </sheetData>
  <sheetProtection algorithmName="SHA-512" hashValue="VU9P0sbzJV4WRdaXFVb9Ydwh+jd6XabZdL9rTE22hEeqLKjxI34mQiPHimTxy9UhOrLa1Y8vBIHoJO9jU5MS5g==" saltValue="kHYh+1U8JPYMc7rsd2pmsQ==" spinCount="100000" sheet="1" objects="1" scenarios="1" insertRows="0" autoFilter="0"/>
  <mergeCells count="1">
    <mergeCell ref="A7:B61"/>
  </mergeCells>
  <printOptions horizontalCentered="1"/>
  <pageMargins left="0.25" right="0.25" top="0.6" bottom="0.6" header="0.25" footer="0.25"/>
  <pageSetup scale="81" orientation="landscape" r:id="rId1"/>
  <headerFooter>
    <oddHeader>&amp;R&amp;"Arial,Regular"&amp;10&amp;D</oddHeader>
    <oddFooter>&amp;L&amp;"Arial,Regular"&amp;10&amp;A&amp;C&amp;"Arial,Bold"&amp;10Milliman&amp;R&amp;"Arial,Regular"&amp;10Page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69EF-5670-4D22-A0E5-5C94360E49D2}">
  <sheetPr codeName="Sheet9">
    <tabColor rgb="FF0A4977"/>
  </sheetPr>
  <dimension ref="A1:I40"/>
  <sheetViews>
    <sheetView zoomScaleNormal="100" workbookViewId="0">
      <selection activeCell="B13" sqref="B13"/>
    </sheetView>
  </sheetViews>
  <sheetFormatPr defaultColWidth="9.28515625" defaultRowHeight="12.75" x14ac:dyDescent="0.2"/>
  <cols>
    <col min="1" max="1" width="68.7109375" style="76" bestFit="1" customWidth="1"/>
    <col min="2" max="5" width="18.7109375" style="76" customWidth="1"/>
    <col min="6" max="6" width="19.7109375" style="76" bestFit="1" customWidth="1"/>
    <col min="7" max="7" width="2.7109375" style="4" customWidth="1"/>
    <col min="8" max="9" width="9.28515625" style="76" customWidth="1"/>
    <col min="10" max="16384" width="9.28515625" style="76"/>
  </cols>
  <sheetData>
    <row r="1" spans="1:8" ht="15.75" x14ac:dyDescent="0.25">
      <c r="A1" s="42" t="s">
        <v>0</v>
      </c>
      <c r="B1" s="46"/>
      <c r="C1" s="46"/>
      <c r="D1" s="46"/>
      <c r="E1" s="46"/>
      <c r="F1" s="46"/>
      <c r="G1" s="153"/>
      <c r="H1" s="46" t="s">
        <v>191</v>
      </c>
    </row>
    <row r="2" spans="1:8" ht="15.75" x14ac:dyDescent="0.25">
      <c r="A2" s="42" t="s">
        <v>3</v>
      </c>
      <c r="B2" s="46"/>
      <c r="C2" s="46"/>
      <c r="D2" s="46"/>
      <c r="E2" s="46"/>
      <c r="F2" s="46"/>
      <c r="G2" s="153"/>
    </row>
    <row r="3" spans="1:8" ht="15.75" x14ac:dyDescent="0.25">
      <c r="A3" s="42" t="str">
        <f>"Provider: " &amp;Attestation!this_plan</f>
        <v>Provider: &lt; Please select Provider Name from dropdown &gt;</v>
      </c>
      <c r="B3" s="164"/>
      <c r="C3" s="164"/>
      <c r="D3" s="164"/>
      <c r="E3" s="165"/>
      <c r="F3" s="165"/>
      <c r="G3" s="153"/>
    </row>
    <row r="4" spans="1:8" ht="15.75" x14ac:dyDescent="0.25">
      <c r="A4" s="42" t="s">
        <v>182</v>
      </c>
      <c r="B4" s="164"/>
      <c r="C4" s="164"/>
      <c r="D4" s="164"/>
      <c r="E4" s="164"/>
      <c r="F4" s="166" t="s">
        <v>193</v>
      </c>
      <c r="G4" s="153"/>
    </row>
    <row r="5" spans="1:8" ht="14.25" x14ac:dyDescent="0.2">
      <c r="A5" s="77"/>
      <c r="B5" s="164"/>
      <c r="C5" s="164"/>
      <c r="D5" s="164"/>
      <c r="E5" s="164"/>
      <c r="F5" s="166"/>
      <c r="G5" s="153"/>
    </row>
    <row r="6" spans="1:8" ht="15" thickBot="1" x14ac:dyDescent="0.25">
      <c r="A6" s="77"/>
      <c r="B6" s="164"/>
      <c r="C6" s="164"/>
      <c r="D6" s="164"/>
      <c r="E6" s="164"/>
      <c r="F6" s="166"/>
      <c r="G6" s="153"/>
    </row>
    <row r="7" spans="1:8" s="169" customFormat="1" ht="13.5" thickBot="1" x14ac:dyDescent="0.25">
      <c r="A7" s="167"/>
      <c r="B7" s="313" t="str">
        <f>Info!B3</f>
        <v>2025 Demonstration Year</v>
      </c>
      <c r="C7" s="314"/>
      <c r="D7" s="314"/>
      <c r="E7" s="314"/>
      <c r="F7" s="315"/>
      <c r="G7" s="168"/>
    </row>
    <row r="8" spans="1:8" s="169" customFormat="1" ht="13.5" thickBot="1" x14ac:dyDescent="0.25">
      <c r="A8" s="170"/>
      <c r="B8" s="171" t="s">
        <v>807</v>
      </c>
      <c r="C8" s="172" t="s">
        <v>808</v>
      </c>
      <c r="D8" s="172" t="s">
        <v>809</v>
      </c>
      <c r="E8" s="173" t="s">
        <v>810</v>
      </c>
      <c r="F8" s="174" t="str">
        <f>Lookups!E11</f>
        <v>DY 2025</v>
      </c>
      <c r="G8" s="168"/>
    </row>
    <row r="9" spans="1:8" x14ac:dyDescent="0.2">
      <c r="A9" s="175"/>
      <c r="B9" s="176"/>
      <c r="C9" s="46"/>
      <c r="D9" s="46"/>
      <c r="E9" s="177"/>
      <c r="F9" s="178"/>
    </row>
    <row r="10" spans="1:8" x14ac:dyDescent="0.2">
      <c r="A10" s="179" t="s">
        <v>811</v>
      </c>
      <c r="B10" s="180">
        <f>SUMIFS('CCBHC Revenue'!$H:$H,'CCBHC Revenue'!$D:$D,"&gt;="&amp;B$39,'CCBHC Revenue'!$D:$D,"&lt;="&amp;B$40)</f>
        <v>0</v>
      </c>
      <c r="C10" s="181">
        <f>SUMIFS('CCBHC Revenue'!$H:$H,'CCBHC Revenue'!$D:$D,"&gt;="&amp;C$39,'CCBHC Revenue'!$D:$D,"&lt;="&amp;C$40)</f>
        <v>0</v>
      </c>
      <c r="D10" s="181">
        <f>SUMIFS('CCBHC Revenue'!$H:$H,'CCBHC Revenue'!$D:$D,"&gt;="&amp;D$39,'CCBHC Revenue'!$D:$D,"&lt;="&amp;D$40)</f>
        <v>0</v>
      </c>
      <c r="E10" s="182">
        <f>SUMIFS('CCBHC Revenue'!$H:$H,'CCBHC Revenue'!$D:$D,"&gt;="&amp;E$39,'CCBHC Revenue'!$D:$D,"&lt;="&amp;E$40)</f>
        <v>0</v>
      </c>
      <c r="F10" s="183">
        <f>SUMIFS('CCBHC Revenue'!$H:$H,'CCBHC Revenue'!$D:$D,"&gt;="&amp;F$39,'CCBHC Revenue'!$D:$D,"&lt;="&amp;F$40)</f>
        <v>0</v>
      </c>
    </row>
    <row r="11" spans="1:8" x14ac:dyDescent="0.2">
      <c r="A11" s="184"/>
      <c r="B11" s="185"/>
      <c r="C11" s="186"/>
      <c r="D11" s="186"/>
      <c r="E11" s="187"/>
      <c r="F11" s="188"/>
    </row>
    <row r="12" spans="1:8" x14ac:dyDescent="0.2">
      <c r="A12" s="189" t="s">
        <v>812</v>
      </c>
      <c r="B12" s="190"/>
      <c r="C12" s="191"/>
      <c r="D12" s="191"/>
      <c r="E12" s="192"/>
      <c r="F12" s="193"/>
    </row>
    <row r="13" spans="1:8" x14ac:dyDescent="0.2">
      <c r="A13" s="194" t="s">
        <v>68</v>
      </c>
      <c r="B13" s="195">
        <f>SUMIFS('CCBHC Revenue'!$F:$F,'CCBHC Revenue'!$B:$B,$A$13,'CCBHC Revenue'!$D:$D,"&gt;="&amp;B$39,'CCBHC Revenue'!$D:$D,"&lt;="&amp;B$40)</f>
        <v>0</v>
      </c>
      <c r="C13" s="196">
        <f>SUMIFS('CCBHC Revenue'!$F:$F,'CCBHC Revenue'!$B:$B,$A$13,'CCBHC Revenue'!$D:$D,"&gt;="&amp;C$39,'CCBHC Revenue'!$D:$D,"&lt;="&amp;C$40)</f>
        <v>0</v>
      </c>
      <c r="D13" s="196">
        <f>SUMIFS('CCBHC Revenue'!$F:$F,'CCBHC Revenue'!$B:$B,$A$13,'CCBHC Revenue'!$D:$D,"&gt;="&amp;D$39,'CCBHC Revenue'!$D:$D,"&lt;="&amp;D$40)</f>
        <v>0</v>
      </c>
      <c r="E13" s="197">
        <f>SUMIFS('CCBHC Revenue'!$F:$F,'CCBHC Revenue'!$B:$B,$A$13,'CCBHC Revenue'!$D:$D,"&gt;="&amp;E$39,'CCBHC Revenue'!$D:$D,"&lt;="&amp;E$40)</f>
        <v>0</v>
      </c>
      <c r="F13" s="198">
        <f>SUMIFS('CCBHC Revenue'!$F:$F,'CCBHC Revenue'!$B:$B,$A$13,'CCBHC Revenue'!$D:$D,"&gt;="&amp;F$39,'CCBHC Revenue'!$D:$D,"&lt;="&amp;F$40)</f>
        <v>0</v>
      </c>
    </row>
    <row r="14" spans="1:8" x14ac:dyDescent="0.2">
      <c r="A14" s="194" t="s">
        <v>85</v>
      </c>
      <c r="B14" s="199">
        <f>SUMIFS('CCBHC Revenue'!$F:$F,'CCBHC Revenue'!$B:$B,$A$14,'CCBHC Revenue'!$D:$D,"&gt;="&amp;B$39,'CCBHC Revenue'!$D:$D,"&lt;="&amp;B$40)</f>
        <v>0</v>
      </c>
      <c r="C14" s="191">
        <f>SUMIFS('CCBHC Revenue'!$F:$F,'CCBHC Revenue'!$B:$B,$A$14,'CCBHC Revenue'!$D:$D,"&gt;="&amp;C$39,'CCBHC Revenue'!$D:$D,"&lt;="&amp;C$40)</f>
        <v>0</v>
      </c>
      <c r="D14" s="191">
        <f>SUMIFS('CCBHC Revenue'!$F:$F,'CCBHC Revenue'!$B:$B,$A$14,'CCBHC Revenue'!$D:$D,"&gt;="&amp;D$39,'CCBHC Revenue'!$D:$D,"&lt;="&amp;D$40)</f>
        <v>0</v>
      </c>
      <c r="E14" s="192">
        <f>SUMIFS('CCBHC Revenue'!$F:$F,'CCBHC Revenue'!$B:$B,$A$14,'CCBHC Revenue'!$D:$D,"&gt;="&amp;E$39,'CCBHC Revenue'!$D:$D,"&lt;="&amp;E$40)</f>
        <v>0</v>
      </c>
      <c r="F14" s="193">
        <f>SUMIFS('CCBHC Revenue'!$F:$F,'CCBHC Revenue'!$B:$B,$A$14,'CCBHC Revenue'!$D:$D,"&gt;="&amp;F$39,'CCBHC Revenue'!$D:$D,"&lt;="&amp;F$40)</f>
        <v>0</v>
      </c>
    </row>
    <row r="15" spans="1:8" x14ac:dyDescent="0.2">
      <c r="A15" s="200" t="s">
        <v>813</v>
      </c>
      <c r="B15" s="201">
        <f>SUM(B13:B14)</f>
        <v>0</v>
      </c>
      <c r="C15" s="202">
        <f>SUM(C13:C14)</f>
        <v>0</v>
      </c>
      <c r="D15" s="202">
        <f>SUM(D13:D14)</f>
        <v>0</v>
      </c>
      <c r="E15" s="203">
        <f>SUM(E13:E14)</f>
        <v>0</v>
      </c>
      <c r="F15" s="204">
        <f>SUM(F13:F14)</f>
        <v>0</v>
      </c>
    </row>
    <row r="16" spans="1:8" x14ac:dyDescent="0.2">
      <c r="A16" s="205"/>
      <c r="B16" s="190"/>
      <c r="C16" s="191"/>
      <c r="D16" s="191"/>
      <c r="E16" s="192"/>
      <c r="F16" s="193"/>
    </row>
    <row r="17" spans="1:6" x14ac:dyDescent="0.2">
      <c r="A17" s="189" t="s">
        <v>814</v>
      </c>
      <c r="B17" s="190"/>
      <c r="C17" s="191"/>
      <c r="D17" s="191"/>
      <c r="E17" s="192"/>
      <c r="F17" s="193"/>
    </row>
    <row r="18" spans="1:6" x14ac:dyDescent="0.2">
      <c r="A18" s="206" t="s">
        <v>167</v>
      </c>
      <c r="B18" s="207">
        <f>SUMIFS('Staffing Costs'!$H:$H,'Staffing Costs'!$D:$D,"Direct Cost",'Staffing Costs'!$E:$E,"&gt;="&amp;B$39,'Staffing Costs'!$E:$E,"&lt;="&amp;B$40)</f>
        <v>0</v>
      </c>
      <c r="C18" s="208">
        <f>SUMIFS('Staffing Costs'!$H:$H,'Staffing Costs'!$D:$D,"Direct Cost",'Staffing Costs'!$E:$E,"&gt;="&amp;C$39,'Staffing Costs'!$E:$E,"&lt;="&amp;C$40)</f>
        <v>0</v>
      </c>
      <c r="D18" s="208">
        <f>SUMIFS('Staffing Costs'!$H:$H,'Staffing Costs'!$D:$D,"Direct Cost",'Staffing Costs'!$E:$E,"&gt;="&amp;D$39,'Staffing Costs'!$E:$E,"&lt;="&amp;D$40)</f>
        <v>0</v>
      </c>
      <c r="E18" s="209">
        <f>SUMIFS('Staffing Costs'!$H:$H,'Staffing Costs'!$D:$D,"Direct Cost",'Staffing Costs'!$E:$E,"&gt;="&amp;E$39,'Staffing Costs'!$E:$E,"&lt;="&amp;E$40)</f>
        <v>0</v>
      </c>
      <c r="F18" s="210">
        <f>SUMIFS('Staffing Costs'!$H:$H,'Staffing Costs'!$D:$D,"Direct Cost",'Staffing Costs'!$E:$E,"&gt;="&amp;F$39,'Staffing Costs'!$E:$E,"&lt;="&amp;F$40)</f>
        <v>0</v>
      </c>
    </row>
    <row r="19" spans="1:6" x14ac:dyDescent="0.2">
      <c r="A19" s="206" t="s">
        <v>815</v>
      </c>
      <c r="B19" s="211">
        <f>SUMIFS('Non-Staffing Costs'!$F:$F,'Non-Staffing Costs'!$D:$D,"Direct Cost",'Non-Staffing Costs'!$E:$E,"&gt;="&amp;B$39,'Non-Staffing Costs'!$E:$E,"&lt;="&amp;B$40)</f>
        <v>0</v>
      </c>
      <c r="C19" s="212">
        <f>SUMIFS('Non-Staffing Costs'!$F:$F,'Non-Staffing Costs'!$D:$D,"Direct Cost",'Non-Staffing Costs'!$E:$E,"&gt;="&amp;C$39,'Non-Staffing Costs'!$E:$E,"&lt;="&amp;C$40)</f>
        <v>0</v>
      </c>
      <c r="D19" s="212">
        <f>SUMIFS('Non-Staffing Costs'!$F:$F,'Non-Staffing Costs'!$D:$D,"Direct Cost",'Non-Staffing Costs'!$E:$E,"&gt;="&amp;D$39,'Non-Staffing Costs'!$E:$E,"&lt;="&amp;D$40)</f>
        <v>0</v>
      </c>
      <c r="E19" s="213">
        <f>SUMIFS('Non-Staffing Costs'!$F:$F,'Non-Staffing Costs'!$D:$D,"Direct Cost",'Non-Staffing Costs'!$E:$E,"&gt;="&amp;E$39,'Non-Staffing Costs'!$E:$E,"&lt;="&amp;E$40)</f>
        <v>0</v>
      </c>
      <c r="F19" s="214">
        <f>SUMIFS('Non-Staffing Costs'!$F:$F,'Non-Staffing Costs'!$D:$D,"Direct Cost",'Non-Staffing Costs'!$E:$E,"&gt;="&amp;F$39,'Non-Staffing Costs'!$E:$E,"&lt;="&amp;F$40)</f>
        <v>0</v>
      </c>
    </row>
    <row r="20" spans="1:6" x14ac:dyDescent="0.2">
      <c r="A20" s="206"/>
      <c r="B20" s="211"/>
      <c r="C20" s="212"/>
      <c r="D20" s="212"/>
      <c r="E20" s="213"/>
      <c r="F20" s="214"/>
    </row>
    <row r="21" spans="1:6" x14ac:dyDescent="0.2">
      <c r="A21" s="215" t="s">
        <v>816</v>
      </c>
      <c r="B21" s="211"/>
      <c r="C21" s="212"/>
      <c r="D21" s="212"/>
      <c r="E21" s="213"/>
      <c r="F21" s="214"/>
    </row>
    <row r="22" spans="1:6" x14ac:dyDescent="0.2">
      <c r="A22" s="206" t="s">
        <v>167</v>
      </c>
      <c r="B22" s="207">
        <f>SUMIFS('Staffing Costs'!$H:$H,'Staffing Costs'!$D:$D,"Indirect Cost",'Staffing Costs'!$E:$E,"&gt;="&amp;B$39,'Staffing Costs'!$E:$E,"&lt;="&amp;B$40)</f>
        <v>0</v>
      </c>
      <c r="C22" s="208">
        <f>SUMIFS('Staffing Costs'!$H:$H,'Staffing Costs'!$D:$D,"Indirect Cost",'Staffing Costs'!$E:$E,"&gt;="&amp;C$39,'Staffing Costs'!$E:$E,"&lt;="&amp;C$40)</f>
        <v>0</v>
      </c>
      <c r="D22" s="208">
        <f>SUMIFS('Staffing Costs'!$H:$H,'Staffing Costs'!$D:$D,"Indirect Cost",'Staffing Costs'!$E:$E,"&gt;="&amp;D$39,'Staffing Costs'!$E:$E,"&lt;="&amp;D$40)</f>
        <v>0</v>
      </c>
      <c r="E22" s="209">
        <f>SUMIFS('Staffing Costs'!$H:$H,'Staffing Costs'!$D:$D,"Indirect Cost",'Staffing Costs'!$E:$E,"&gt;="&amp;E$39,'Staffing Costs'!$E:$E,"&lt;="&amp;E$40)</f>
        <v>0</v>
      </c>
      <c r="F22" s="210">
        <f>SUMIFS('Staffing Costs'!$H:$H,'Staffing Costs'!$D:$D,"Indirect Cost",'Staffing Costs'!$E:$E,"&gt;="&amp;F$39,'Staffing Costs'!$E:$E,"&lt;="&amp;F$40)</f>
        <v>0</v>
      </c>
    </row>
    <row r="23" spans="1:6" x14ac:dyDescent="0.2">
      <c r="A23" s="206" t="s">
        <v>815</v>
      </c>
      <c r="B23" s="211">
        <f>SUMIFS('Non-Staffing Costs'!$F:$F,'Non-Staffing Costs'!$D:$D,"Indirect Cost",'Non-Staffing Costs'!$E:$E,"&gt;="&amp;B$39,'Non-Staffing Costs'!$E:$E,"&lt;="&amp;B$40)</f>
        <v>0</v>
      </c>
      <c r="C23" s="212">
        <f>SUMIFS('Non-Staffing Costs'!$F:$F,'Non-Staffing Costs'!$D:$D,"Indirect Cost",'Non-Staffing Costs'!$E:$E,"&gt;="&amp;C$39,'Non-Staffing Costs'!$E:$E,"&lt;="&amp;C$40)</f>
        <v>0</v>
      </c>
      <c r="D23" s="212">
        <f>SUMIFS('Non-Staffing Costs'!$F:$F,'Non-Staffing Costs'!$D:$D,"Indirect Cost",'Non-Staffing Costs'!$E:$E,"&gt;="&amp;D$39,'Non-Staffing Costs'!$E:$E,"&lt;="&amp;D$40)</f>
        <v>0</v>
      </c>
      <c r="E23" s="213">
        <f>SUMIFS('Non-Staffing Costs'!$F:$F,'Non-Staffing Costs'!$D:$D,"Indirect Cost",'Non-Staffing Costs'!$E:$E,"&gt;="&amp;E$39,'Non-Staffing Costs'!$E:$E,"&lt;="&amp;E$40)</f>
        <v>0</v>
      </c>
      <c r="F23" s="214">
        <f>SUMIFS('Non-Staffing Costs'!$F:$F,'Non-Staffing Costs'!$D:$D,"Indirect Cost",'Non-Staffing Costs'!$E:$E,"&gt;="&amp;F$39,'Non-Staffing Costs'!$E:$E,"&lt;="&amp;F$40)</f>
        <v>0</v>
      </c>
    </row>
    <row r="24" spans="1:6" x14ac:dyDescent="0.2">
      <c r="A24" s="206"/>
      <c r="B24" s="211"/>
      <c r="C24" s="212"/>
      <c r="D24" s="212"/>
      <c r="E24" s="213"/>
      <c r="F24" s="214"/>
    </row>
    <row r="25" spans="1:6" x14ac:dyDescent="0.2">
      <c r="A25" s="215" t="s">
        <v>171</v>
      </c>
      <c r="B25" s="207">
        <f>SUMIFS('DCO Expenditures'!$J:$J,'DCO Expenditures'!$D:$D,"&gt;="&amp;B$39,'DCO Expenditures'!$D:$D,"&lt;="&amp;B$40)</f>
        <v>0</v>
      </c>
      <c r="C25" s="208">
        <f>SUMIFS('DCO Expenditures'!$J:$J,'DCO Expenditures'!$D:$D,"&gt;="&amp;C$39,'DCO Expenditures'!$D:$D,"&lt;="&amp;C$40)</f>
        <v>0</v>
      </c>
      <c r="D25" s="208">
        <f>SUMIFS('DCO Expenditures'!$J:$J,'DCO Expenditures'!$D:$D,"&gt;="&amp;D$39,'DCO Expenditures'!$D:$D,"&lt;="&amp;D$40)</f>
        <v>0</v>
      </c>
      <c r="E25" s="209">
        <f>SUMIFS('DCO Expenditures'!$J:$J,'DCO Expenditures'!$D:$D,"&gt;="&amp;E$39,'DCO Expenditures'!$D:$D,"&lt;="&amp;E$40)</f>
        <v>0</v>
      </c>
      <c r="F25" s="210">
        <f>SUMIFS('DCO Expenditures'!$J:$J,'DCO Expenditures'!$D:$D,"&gt;="&amp;F$39,'DCO Expenditures'!$D:$D,"&lt;="&amp;F$40)</f>
        <v>0</v>
      </c>
    </row>
    <row r="26" spans="1:6" x14ac:dyDescent="0.2">
      <c r="A26" s="216" t="s">
        <v>817</v>
      </c>
      <c r="B26" s="201">
        <f>SUM(B18:B25)</f>
        <v>0</v>
      </c>
      <c r="C26" s="202">
        <f>SUM(C18:C25)</f>
        <v>0</v>
      </c>
      <c r="D26" s="202">
        <f>SUM(D18:D25)</f>
        <v>0</v>
      </c>
      <c r="E26" s="203">
        <f>SUM(E18:E25)</f>
        <v>0</v>
      </c>
      <c r="F26" s="204">
        <f>SUM(F18:F25)</f>
        <v>0</v>
      </c>
    </row>
    <row r="27" spans="1:6" x14ac:dyDescent="0.2">
      <c r="A27" s="184"/>
      <c r="B27" s="217"/>
      <c r="C27" s="218"/>
      <c r="D27" s="218"/>
      <c r="E27" s="219"/>
      <c r="F27" s="220"/>
    </row>
    <row r="28" spans="1:6" ht="13.5" thickBot="1" x14ac:dyDescent="0.25">
      <c r="A28" s="221" t="s">
        <v>818</v>
      </c>
      <c r="B28" s="222">
        <f>+B15-B26</f>
        <v>0</v>
      </c>
      <c r="C28" s="222">
        <f>+C15-C26</f>
        <v>0</v>
      </c>
      <c r="D28" s="222">
        <f>+D15-D26</f>
        <v>0</v>
      </c>
      <c r="E28" s="222">
        <f>+E15-E26</f>
        <v>0</v>
      </c>
      <c r="F28" s="223">
        <f>+F15-F26</f>
        <v>0</v>
      </c>
    </row>
    <row r="29" spans="1:6" x14ac:dyDescent="0.2">
      <c r="B29" s="218"/>
      <c r="C29" s="218"/>
      <c r="D29" s="218"/>
      <c r="E29" s="218"/>
      <c r="F29" s="218"/>
    </row>
    <row r="30" spans="1:6" ht="13.5" thickBot="1" x14ac:dyDescent="0.25">
      <c r="B30" s="224"/>
      <c r="C30" s="224"/>
      <c r="D30" s="224"/>
      <c r="E30" s="224"/>
      <c r="F30" s="224"/>
    </row>
    <row r="31" spans="1:6" ht="13.5" thickBot="1" x14ac:dyDescent="0.25">
      <c r="A31" s="225" t="s">
        <v>819</v>
      </c>
      <c r="B31" s="226" t="str">
        <f>B8</f>
        <v>DY Q1</v>
      </c>
      <c r="C31" s="227" t="str">
        <f>C8</f>
        <v>DY Q2</v>
      </c>
      <c r="D31" s="227" t="str">
        <f>D8</f>
        <v>DY Q3</v>
      </c>
      <c r="E31" s="227" t="str">
        <f>E8</f>
        <v>DY Q4</v>
      </c>
      <c r="F31" s="228" t="str">
        <f>F8</f>
        <v>DY 2025</v>
      </c>
    </row>
    <row r="32" spans="1:6" x14ac:dyDescent="0.2">
      <c r="A32" s="229" t="s">
        <v>820</v>
      </c>
      <c r="B32" s="230" t="str">
        <f>IF(B$26=0,"",B26/B10)</f>
        <v/>
      </c>
      <c r="C32" s="230" t="str">
        <f>IF(C$26=0,"",C26/C10)</f>
        <v/>
      </c>
      <c r="D32" s="230" t="str">
        <f>IF(D$26=0,"",D26/D10)</f>
        <v/>
      </c>
      <c r="E32" s="230" t="str">
        <f>IF(E$26=0,"",E26/E10)</f>
        <v/>
      </c>
      <c r="F32" s="231" t="str">
        <f>IF(F$26=0,"",F26/F10)</f>
        <v/>
      </c>
    </row>
    <row r="33" spans="1:9" x14ac:dyDescent="0.2">
      <c r="A33" s="232" t="s">
        <v>821</v>
      </c>
      <c r="B33" s="233" t="str" cm="1">
        <f t="array" ref="B33">IF(B$26=0,"",SUM(B22:B23/B26))</f>
        <v/>
      </c>
      <c r="C33" s="233" t="str" cm="1">
        <f t="array" ref="C33">IF(C$26=0,"",SUM(C22:C23/C26))</f>
        <v/>
      </c>
      <c r="D33" s="233" t="str" cm="1">
        <f t="array" ref="D33">IF(D$26=0,"",SUM(D22:D23/D26))</f>
        <v/>
      </c>
      <c r="E33" s="233" t="str" cm="1">
        <f t="array" ref="E33">IF(E$26=0,"",SUM(E22:E23/E26))</f>
        <v/>
      </c>
      <c r="F33" s="234" t="str" cm="1">
        <f t="array" ref="F33">IF(F$26=0,"",SUM(F22:F23/F26))</f>
        <v/>
      </c>
    </row>
    <row r="34" spans="1:9" ht="13.5" thickBot="1" x14ac:dyDescent="0.25">
      <c r="A34" s="235" t="s">
        <v>822</v>
      </c>
      <c r="B34" s="236" t="str">
        <f>IF(B$15=0,"",B13/B15)</f>
        <v/>
      </c>
      <c r="C34" s="236" t="str">
        <f>IF(C$15=0,"",C13/C15)</f>
        <v/>
      </c>
      <c r="D34" s="236" t="str">
        <f>IF(D$15=0,"",D13/D15)</f>
        <v/>
      </c>
      <c r="E34" s="236" t="str">
        <f>IF(E$15=0,"",E13/E15)</f>
        <v/>
      </c>
      <c r="F34" s="237" t="str">
        <f>IF(F$15=0,"",F13/F15)</f>
        <v/>
      </c>
    </row>
    <row r="35" spans="1:9" x14ac:dyDescent="0.2">
      <c r="A35" s="238"/>
      <c r="B35" s="239"/>
      <c r="C35" s="239"/>
      <c r="D35" s="239"/>
      <c r="E35" s="239"/>
      <c r="F35" s="239"/>
    </row>
    <row r="37" spans="1:9" x14ac:dyDescent="0.2">
      <c r="A37" s="46" t="s">
        <v>191</v>
      </c>
    </row>
    <row r="38" spans="1:9" x14ac:dyDescent="0.2">
      <c r="A38" s="240"/>
      <c r="B38" s="240"/>
      <c r="C38" s="240"/>
      <c r="D38" s="240"/>
      <c r="E38" s="240"/>
      <c r="F38" s="240"/>
      <c r="H38" s="240"/>
      <c r="I38" s="240"/>
    </row>
    <row r="39" spans="1:9" x14ac:dyDescent="0.2">
      <c r="A39" s="134" t="s">
        <v>823</v>
      </c>
      <c r="B39" s="241">
        <f>Lookups!C11</f>
        <v>45566</v>
      </c>
      <c r="C39" s="242">
        <f>Lookups!C14</f>
        <v>45658</v>
      </c>
      <c r="D39" s="242">
        <f>Lookups!C17</f>
        <v>45748</v>
      </c>
      <c r="E39" s="242">
        <f>Lookups!C20</f>
        <v>45839</v>
      </c>
      <c r="F39" s="243">
        <f>Lookups!C11</f>
        <v>45566</v>
      </c>
    </row>
    <row r="40" spans="1:9" x14ac:dyDescent="0.2">
      <c r="A40" s="134" t="s">
        <v>824</v>
      </c>
      <c r="B40" s="244">
        <f>Lookups!D13</f>
        <v>45657</v>
      </c>
      <c r="C40" s="245">
        <f>Lookups!D16</f>
        <v>45747</v>
      </c>
      <c r="D40" s="245">
        <f>Lookups!D19</f>
        <v>45838</v>
      </c>
      <c r="E40" s="245">
        <f>Lookups!D22</f>
        <v>45930</v>
      </c>
      <c r="F40" s="246">
        <f>Lookups!D22</f>
        <v>45930</v>
      </c>
    </row>
  </sheetData>
  <sheetProtection autoFilter="0"/>
  <mergeCells count="1">
    <mergeCell ref="B7:F7"/>
  </mergeCells>
  <printOptions horizontalCentered="1"/>
  <pageMargins left="0.25" right="0.25" top="0.6" bottom="0.6" header="0.25" footer="0.25"/>
  <pageSetup scale="34" fitToHeight="50" orientation="landscape" horizontalDpi="300" verticalDpi="300" r:id="rId1"/>
  <headerFooter>
    <oddHeader>&amp;R&amp;"Arial,Regular"&amp;10&amp;D</oddHeader>
    <oddFooter>&amp;L&amp;"Arial,Regular"&amp;10&amp;A&amp;C&amp;"Arial,Bold"&amp;10Milliman&amp;R&amp;"Arial,Regular"&amp;10Page &amp;P</oddFooter>
  </headerFooter>
  <rowBreaks count="1" manualBreakCount="1">
    <brk id="29"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76CD-9C07-4980-8D24-DD9C73F2D366}">
  <sheetPr codeName="Sheet11">
    <tabColor rgb="FF0A4977"/>
  </sheetPr>
  <dimension ref="A1:J53"/>
  <sheetViews>
    <sheetView showGridLines="0" workbookViewId="0"/>
  </sheetViews>
  <sheetFormatPr defaultColWidth="0" defaultRowHeight="12.75" zeroHeight="1" x14ac:dyDescent="0.2"/>
  <cols>
    <col min="1" max="1" width="8.7109375" customWidth="1"/>
    <col min="2" max="2" width="63.5703125" bestFit="1" customWidth="1"/>
    <col min="3" max="3" width="11" bestFit="1" customWidth="1"/>
    <col min="4" max="4" width="17" style="247" customWidth="1"/>
    <col min="5" max="5" width="17" style="129" customWidth="1"/>
    <col min="6" max="6" width="17" style="247" customWidth="1"/>
    <col min="7" max="7" width="17" customWidth="1"/>
    <col min="8" max="8" width="17" style="129" customWidth="1"/>
    <col min="9" max="9" width="2.7109375" style="4" customWidth="1"/>
    <col min="10" max="10" width="0" hidden="1" customWidth="1"/>
    <col min="11" max="16384" width="8.7109375" hidden="1"/>
  </cols>
  <sheetData>
    <row r="1" spans="1:10" ht="15.75" x14ac:dyDescent="0.25">
      <c r="A1" s="42" t="s">
        <v>0</v>
      </c>
      <c r="I1" s="153"/>
      <c r="J1" s="46" t="s">
        <v>191</v>
      </c>
    </row>
    <row r="2" spans="1:10" ht="15.75" x14ac:dyDescent="0.25">
      <c r="A2" s="42" t="s">
        <v>3</v>
      </c>
      <c r="I2" s="153"/>
    </row>
    <row r="3" spans="1:10" ht="15.75" x14ac:dyDescent="0.25">
      <c r="A3" s="42" t="str">
        <f>"Provider: " &amp;Attestation!this_plan</f>
        <v>Provider: &lt; Please select Provider Name from dropdown &gt;</v>
      </c>
      <c r="I3" s="153"/>
    </row>
    <row r="4" spans="1:10" ht="15.75" x14ac:dyDescent="0.25">
      <c r="A4" s="42" t="s">
        <v>184</v>
      </c>
      <c r="H4" s="248" t="s">
        <v>193</v>
      </c>
      <c r="I4" s="153"/>
    </row>
    <row r="5" spans="1:10" ht="15.75" x14ac:dyDescent="0.25">
      <c r="A5" s="42"/>
      <c r="H5" s="248"/>
      <c r="I5" s="153"/>
    </row>
    <row r="6" spans="1:10" ht="15.6" customHeight="1" thickBot="1" x14ac:dyDescent="0.25"/>
    <row r="7" spans="1:10" s="250" customFormat="1" ht="15.6" customHeight="1" thickBot="1" x14ac:dyDescent="0.25">
      <c r="A7" s="316" t="str">
        <f>Info!B3</f>
        <v>2025 Demonstration Year</v>
      </c>
      <c r="B7" s="317"/>
      <c r="C7" s="317"/>
      <c r="D7" s="317"/>
      <c r="E7" s="317"/>
      <c r="F7" s="317"/>
      <c r="G7" s="317"/>
      <c r="H7" s="318"/>
      <c r="I7" s="249"/>
    </row>
    <row r="8" spans="1:10" s="250" customFormat="1" ht="33.950000000000003" customHeight="1" thickBot="1" x14ac:dyDescent="0.25">
      <c r="A8" s="251"/>
      <c r="B8" s="252" t="s">
        <v>825</v>
      </c>
      <c r="C8" s="253" t="s">
        <v>59</v>
      </c>
      <c r="D8" s="254" t="s">
        <v>185</v>
      </c>
      <c r="E8" s="255" t="s">
        <v>179</v>
      </c>
      <c r="F8" s="256" t="s">
        <v>186</v>
      </c>
      <c r="G8" s="257" t="s">
        <v>826</v>
      </c>
      <c r="H8" s="258" t="s">
        <v>827</v>
      </c>
      <c r="I8" s="249"/>
    </row>
    <row r="9" spans="1:10" x14ac:dyDescent="0.2">
      <c r="A9" s="259" t="s">
        <v>221</v>
      </c>
      <c r="B9" s="260" t="s">
        <v>65</v>
      </c>
      <c r="C9" s="261" t="s">
        <v>66</v>
      </c>
      <c r="D9" s="262">
        <f>SUMIFS('Staffing Costs'!K:K,'Staffing Costs'!B:B,$A9)</f>
        <v>0</v>
      </c>
      <c r="E9" s="263">
        <f>SUMIFS('Staffing Costs'!H:H,'Staffing Costs'!B:B,$A9)</f>
        <v>0</v>
      </c>
      <c r="F9" s="264">
        <f>+IF('Staffing Costs'!$E$4=0,0,D9/('Staffing Costs'!$E$4*52))</f>
        <v>0</v>
      </c>
      <c r="G9" s="265" t="str">
        <f>IFERROR(D9/F9,"0")</f>
        <v>0</v>
      </c>
      <c r="H9" s="266">
        <f>IFERROR(E9/F9,0)</f>
        <v>0</v>
      </c>
    </row>
    <row r="10" spans="1:10" x14ac:dyDescent="0.2">
      <c r="A10" s="267">
        <v>2</v>
      </c>
      <c r="B10" t="s">
        <v>71</v>
      </c>
      <c r="C10" s="268" t="s">
        <v>66</v>
      </c>
      <c r="D10" s="247">
        <f>SUMIFS('Staffing Costs'!K:K,'Staffing Costs'!B:B,$A10)</f>
        <v>0</v>
      </c>
      <c r="E10" s="129">
        <f>SUMIFS('Staffing Costs'!H:H,'Staffing Costs'!B:B,$A10)</f>
        <v>0</v>
      </c>
      <c r="F10" s="269">
        <f>+IF('Staffing Costs'!$E$4=0,0,D10/('Staffing Costs'!$E$4*52))</f>
        <v>0</v>
      </c>
      <c r="G10" s="270" t="str">
        <f t="shared" ref="G10:G49" si="0">IFERROR(D10/F10,"0")</f>
        <v>0</v>
      </c>
      <c r="H10" s="210">
        <f t="shared" ref="H10:H50" si="1">IFERROR(E10/F10,0)</f>
        <v>0</v>
      </c>
    </row>
    <row r="11" spans="1:10" x14ac:dyDescent="0.2">
      <c r="A11" s="267">
        <v>3</v>
      </c>
      <c r="B11" t="s">
        <v>75</v>
      </c>
      <c r="C11" s="268" t="s">
        <v>66</v>
      </c>
      <c r="D11" s="247">
        <f>SUMIFS('Staffing Costs'!K:K,'Staffing Costs'!B:B,$A11)</f>
        <v>0</v>
      </c>
      <c r="E11" s="129">
        <f>SUMIFS('Staffing Costs'!H:H,'Staffing Costs'!B:B,$A11)</f>
        <v>0</v>
      </c>
      <c r="F11" s="269">
        <f>+IF('Staffing Costs'!$E$4=0,0,D11/('Staffing Costs'!$E$4*52))</f>
        <v>0</v>
      </c>
      <c r="G11" s="270" t="str">
        <f t="shared" si="0"/>
        <v>0</v>
      </c>
      <c r="H11" s="210">
        <f t="shared" si="1"/>
        <v>0</v>
      </c>
    </row>
    <row r="12" spans="1:10" x14ac:dyDescent="0.2">
      <c r="A12" s="267">
        <v>4</v>
      </c>
      <c r="B12" t="s">
        <v>79</v>
      </c>
      <c r="C12" s="268" t="s">
        <v>66</v>
      </c>
      <c r="D12" s="247">
        <f>SUMIFS('Staffing Costs'!K:K,'Staffing Costs'!B:B,$A12)</f>
        <v>0</v>
      </c>
      <c r="E12" s="129">
        <f>SUMIFS('Staffing Costs'!H:H,'Staffing Costs'!B:B,$A12)</f>
        <v>0</v>
      </c>
      <c r="F12" s="269">
        <f>+IF('Staffing Costs'!$E$4=0,0,D12/('Staffing Costs'!$E$4*52))</f>
        <v>0</v>
      </c>
      <c r="G12" s="270" t="str">
        <f t="shared" si="0"/>
        <v>0</v>
      </c>
      <c r="H12" s="210">
        <f t="shared" si="1"/>
        <v>0</v>
      </c>
    </row>
    <row r="13" spans="1:10" x14ac:dyDescent="0.2">
      <c r="A13" s="267">
        <v>5</v>
      </c>
      <c r="B13" t="s">
        <v>83</v>
      </c>
      <c r="C13" s="268" t="s">
        <v>66</v>
      </c>
      <c r="D13" s="247">
        <f>SUMIFS('Staffing Costs'!K:K,'Staffing Costs'!B:B,$A13)</f>
        <v>0</v>
      </c>
      <c r="E13" s="129">
        <f>SUMIFS('Staffing Costs'!H:H,'Staffing Costs'!B:B,$A13)</f>
        <v>0</v>
      </c>
      <c r="F13" s="269">
        <f>+IF('Staffing Costs'!$E$4=0,0,D13/('Staffing Costs'!$E$4*52))</f>
        <v>0</v>
      </c>
      <c r="G13" s="270" t="str">
        <f t="shared" si="0"/>
        <v>0</v>
      </c>
      <c r="H13" s="210">
        <f t="shared" si="1"/>
        <v>0</v>
      </c>
    </row>
    <row r="14" spans="1:10" x14ac:dyDescent="0.2">
      <c r="A14" s="267">
        <v>6</v>
      </c>
      <c r="B14" t="s">
        <v>87</v>
      </c>
      <c r="C14" s="268" t="s">
        <v>66</v>
      </c>
      <c r="D14" s="247">
        <f>SUMIFS('Staffing Costs'!K:K,'Staffing Costs'!B:B,$A14)</f>
        <v>0</v>
      </c>
      <c r="E14" s="129">
        <f>SUMIFS('Staffing Costs'!H:H,'Staffing Costs'!B:B,$A14)</f>
        <v>0</v>
      </c>
      <c r="F14" s="269">
        <f>+IF('Staffing Costs'!$E$4=0,0,D14/('Staffing Costs'!$E$4*52))</f>
        <v>0</v>
      </c>
      <c r="G14" s="270" t="str">
        <f t="shared" si="0"/>
        <v>0</v>
      </c>
      <c r="H14" s="210">
        <f t="shared" si="1"/>
        <v>0</v>
      </c>
    </row>
    <row r="15" spans="1:10" x14ac:dyDescent="0.2">
      <c r="A15" s="267">
        <v>7</v>
      </c>
      <c r="B15" t="s">
        <v>90</v>
      </c>
      <c r="C15" s="268" t="s">
        <v>66</v>
      </c>
      <c r="D15" s="247">
        <f>SUMIFS('Staffing Costs'!K:K,'Staffing Costs'!B:B,$A15)</f>
        <v>0</v>
      </c>
      <c r="E15" s="129">
        <f>SUMIFS('Staffing Costs'!H:H,'Staffing Costs'!B:B,$A15)</f>
        <v>0</v>
      </c>
      <c r="F15" s="269">
        <f>+IF('Staffing Costs'!$E$4=0,0,D15/('Staffing Costs'!$E$4*52))</f>
        <v>0</v>
      </c>
      <c r="G15" s="270" t="str">
        <f t="shared" si="0"/>
        <v>0</v>
      </c>
      <c r="H15" s="210">
        <f t="shared" si="1"/>
        <v>0</v>
      </c>
    </row>
    <row r="16" spans="1:10" x14ac:dyDescent="0.2">
      <c r="A16" s="267">
        <v>8</v>
      </c>
      <c r="B16" t="s">
        <v>94</v>
      </c>
      <c r="C16" s="268" t="s">
        <v>66</v>
      </c>
      <c r="D16" s="247">
        <f>SUMIFS('Staffing Costs'!K:K,'Staffing Costs'!B:B,$A16)</f>
        <v>0</v>
      </c>
      <c r="E16" s="129">
        <f>SUMIFS('Staffing Costs'!H:H,'Staffing Costs'!B:B,$A16)</f>
        <v>0</v>
      </c>
      <c r="F16" s="269">
        <f>+IF('Staffing Costs'!$E$4=0,0,D16/('Staffing Costs'!$E$4*52))</f>
        <v>0</v>
      </c>
      <c r="G16" s="270" t="str">
        <f t="shared" si="0"/>
        <v>0</v>
      </c>
      <c r="H16" s="210">
        <f t="shared" si="1"/>
        <v>0</v>
      </c>
    </row>
    <row r="17" spans="1:8" x14ac:dyDescent="0.2">
      <c r="A17" s="267">
        <v>9</v>
      </c>
      <c r="B17" t="s">
        <v>97</v>
      </c>
      <c r="C17" s="268" t="s">
        <v>66</v>
      </c>
      <c r="D17" s="247">
        <f>SUMIFS('Staffing Costs'!K:K,'Staffing Costs'!B:B,$A17)</f>
        <v>0</v>
      </c>
      <c r="E17" s="129">
        <f>SUMIFS('Staffing Costs'!H:H,'Staffing Costs'!B:B,$A17)</f>
        <v>0</v>
      </c>
      <c r="F17" s="269">
        <f>+IF('Staffing Costs'!$E$4=0,0,D17/('Staffing Costs'!$E$4*52))</f>
        <v>0</v>
      </c>
      <c r="G17" s="270" t="str">
        <f t="shared" si="0"/>
        <v>0</v>
      </c>
      <c r="H17" s="210">
        <f t="shared" si="1"/>
        <v>0</v>
      </c>
    </row>
    <row r="18" spans="1:8" x14ac:dyDescent="0.2">
      <c r="A18" s="267">
        <v>10</v>
      </c>
      <c r="B18" t="s">
        <v>99</v>
      </c>
      <c r="C18" s="268" t="s">
        <v>66</v>
      </c>
      <c r="D18" s="247">
        <f>SUMIFS('Staffing Costs'!K:K,'Staffing Costs'!B:B,$A18)</f>
        <v>0</v>
      </c>
      <c r="E18" s="129">
        <f>SUMIFS('Staffing Costs'!H:H,'Staffing Costs'!B:B,$A18)</f>
        <v>0</v>
      </c>
      <c r="F18" s="269">
        <f>+IF('Staffing Costs'!$E$4=0,0,D18/('Staffing Costs'!$E$4*52))</f>
        <v>0</v>
      </c>
      <c r="G18" s="270" t="str">
        <f t="shared" si="0"/>
        <v>0</v>
      </c>
      <c r="H18" s="210">
        <f t="shared" si="1"/>
        <v>0</v>
      </c>
    </row>
    <row r="19" spans="1:8" x14ac:dyDescent="0.2">
      <c r="A19" s="267">
        <v>11</v>
      </c>
      <c r="B19" t="s">
        <v>101</v>
      </c>
      <c r="C19" s="268" t="s">
        <v>66</v>
      </c>
      <c r="D19" s="247">
        <f>SUMIFS('Staffing Costs'!K:K,'Staffing Costs'!B:B,$A19)</f>
        <v>0</v>
      </c>
      <c r="E19" s="129">
        <f>SUMIFS('Staffing Costs'!H:H,'Staffing Costs'!B:B,$A19)</f>
        <v>0</v>
      </c>
      <c r="F19" s="269">
        <f>+IF('Staffing Costs'!$E$4=0,0,D19/('Staffing Costs'!$E$4*52))</f>
        <v>0</v>
      </c>
      <c r="G19" s="270" t="str">
        <f t="shared" si="0"/>
        <v>0</v>
      </c>
      <c r="H19" s="210">
        <f t="shared" si="1"/>
        <v>0</v>
      </c>
    </row>
    <row r="20" spans="1:8" x14ac:dyDescent="0.2">
      <c r="A20" s="267">
        <v>12</v>
      </c>
      <c r="B20" t="s">
        <v>103</v>
      </c>
      <c r="C20" s="268" t="s">
        <v>66</v>
      </c>
      <c r="D20" s="247">
        <f>SUMIFS('Staffing Costs'!K:K,'Staffing Costs'!B:B,$A20)</f>
        <v>0</v>
      </c>
      <c r="E20" s="129">
        <f>SUMIFS('Staffing Costs'!H:H,'Staffing Costs'!B:B,$A20)</f>
        <v>0</v>
      </c>
      <c r="F20" s="269">
        <f>+IF('Staffing Costs'!$E$4=0,0,D20/('Staffing Costs'!$E$4*52))</f>
        <v>0</v>
      </c>
      <c r="G20" s="270" t="str">
        <f t="shared" si="0"/>
        <v>0</v>
      </c>
      <c r="H20" s="210">
        <f t="shared" si="1"/>
        <v>0</v>
      </c>
    </row>
    <row r="21" spans="1:8" x14ac:dyDescent="0.2">
      <c r="A21" s="267">
        <v>13</v>
      </c>
      <c r="B21" t="s">
        <v>105</v>
      </c>
      <c r="C21" s="268" t="s">
        <v>66</v>
      </c>
      <c r="D21" s="247">
        <f>SUMIFS('Staffing Costs'!K:K,'Staffing Costs'!B:B,$A21)</f>
        <v>0</v>
      </c>
      <c r="E21" s="129">
        <f>SUMIFS('Staffing Costs'!H:H,'Staffing Costs'!B:B,$A21)</f>
        <v>0</v>
      </c>
      <c r="F21" s="269">
        <f>+IF('Staffing Costs'!$E$4=0,0,D21/('Staffing Costs'!$E$4*52))</f>
        <v>0</v>
      </c>
      <c r="G21" s="270" t="str">
        <f t="shared" si="0"/>
        <v>0</v>
      </c>
      <c r="H21" s="210">
        <f t="shared" si="1"/>
        <v>0</v>
      </c>
    </row>
    <row r="22" spans="1:8" x14ac:dyDescent="0.2">
      <c r="A22" s="267">
        <v>14</v>
      </c>
      <c r="B22" t="s">
        <v>110</v>
      </c>
      <c r="C22" s="268" t="s">
        <v>66</v>
      </c>
      <c r="D22" s="247">
        <f>SUMIFS('Staffing Costs'!K:K,'Staffing Costs'!B:B,$A22)</f>
        <v>0</v>
      </c>
      <c r="E22" s="129">
        <f>SUMIFS('Staffing Costs'!H:H,'Staffing Costs'!B:B,$A22)</f>
        <v>0</v>
      </c>
      <c r="F22" s="269">
        <f>+IF('Staffing Costs'!$E$4=0,0,D22/('Staffing Costs'!$E$4*52))</f>
        <v>0</v>
      </c>
      <c r="G22" s="270" t="str">
        <f t="shared" si="0"/>
        <v>0</v>
      </c>
      <c r="H22" s="210">
        <f t="shared" si="1"/>
        <v>0</v>
      </c>
    </row>
    <row r="23" spans="1:8" x14ac:dyDescent="0.2">
      <c r="A23" s="267">
        <v>15</v>
      </c>
      <c r="B23" t="s">
        <v>114</v>
      </c>
      <c r="C23" s="268" t="s">
        <v>66</v>
      </c>
      <c r="D23" s="247">
        <f>SUMIFS('Staffing Costs'!K:K,'Staffing Costs'!B:B,$A23)</f>
        <v>0</v>
      </c>
      <c r="E23" s="129">
        <f>SUMIFS('Staffing Costs'!H:H,'Staffing Costs'!B:B,$A23)</f>
        <v>0</v>
      </c>
      <c r="F23" s="269">
        <f>+IF('Staffing Costs'!$E$4=0,0,D23/('Staffing Costs'!$E$4*52))</f>
        <v>0</v>
      </c>
      <c r="G23" s="270" t="str">
        <f t="shared" si="0"/>
        <v>0</v>
      </c>
      <c r="H23" s="210">
        <f t="shared" si="1"/>
        <v>0</v>
      </c>
    </row>
    <row r="24" spans="1:8" x14ac:dyDescent="0.2">
      <c r="A24" s="267">
        <v>16</v>
      </c>
      <c r="B24" t="s">
        <v>117</v>
      </c>
      <c r="C24" s="268" t="s">
        <v>66</v>
      </c>
      <c r="D24" s="247">
        <f>SUMIFS('Staffing Costs'!K:K,'Staffing Costs'!B:B,$A24)</f>
        <v>0</v>
      </c>
      <c r="E24" s="129">
        <f>SUMIFS('Staffing Costs'!H:H,'Staffing Costs'!B:B,$A24)</f>
        <v>0</v>
      </c>
      <c r="F24" s="269">
        <f>+IF('Staffing Costs'!$E$4=0,0,D24/('Staffing Costs'!$E$4*52))</f>
        <v>0</v>
      </c>
      <c r="G24" s="270" t="str">
        <f t="shared" si="0"/>
        <v>0</v>
      </c>
      <c r="H24" s="210">
        <f t="shared" si="1"/>
        <v>0</v>
      </c>
    </row>
    <row r="25" spans="1:8" x14ac:dyDescent="0.2">
      <c r="A25" s="267" t="s">
        <v>120</v>
      </c>
      <c r="B25" t="s">
        <v>121</v>
      </c>
      <c r="C25" s="268" t="s">
        <v>66</v>
      </c>
      <c r="D25" s="247">
        <f>SUMIFS('Staffing Costs'!K:K,'Staffing Costs'!B:B,$A25)</f>
        <v>0</v>
      </c>
      <c r="E25" s="129">
        <f>SUMIFS('Staffing Costs'!H:H,'Staffing Costs'!B:B,$A25)</f>
        <v>0</v>
      </c>
      <c r="F25" s="269">
        <f>+IF('Staffing Costs'!$E$4=0,0,D25/('Staffing Costs'!$E$4*52))</f>
        <v>0</v>
      </c>
      <c r="G25" s="270" t="str">
        <f t="shared" si="0"/>
        <v>0</v>
      </c>
      <c r="H25" s="210">
        <f t="shared" si="1"/>
        <v>0</v>
      </c>
    </row>
    <row r="26" spans="1:8" x14ac:dyDescent="0.2">
      <c r="A26" s="267" t="s">
        <v>124</v>
      </c>
      <c r="B26" t="s">
        <v>125</v>
      </c>
      <c r="C26" s="268" t="s">
        <v>66</v>
      </c>
      <c r="D26" s="247">
        <f>SUMIFS('Staffing Costs'!K:K,'Staffing Costs'!B:B,$A26)</f>
        <v>0</v>
      </c>
      <c r="E26" s="129">
        <f>SUMIFS('Staffing Costs'!H:H,'Staffing Costs'!B:B,$A26)</f>
        <v>0</v>
      </c>
      <c r="F26" s="269">
        <f>+IF('Staffing Costs'!$E$4=0,0,D26/('Staffing Costs'!$E$4*52))</f>
        <v>0</v>
      </c>
      <c r="G26" s="270" t="str">
        <f t="shared" si="0"/>
        <v>0</v>
      </c>
      <c r="H26" s="210">
        <f t="shared" si="1"/>
        <v>0</v>
      </c>
    </row>
    <row r="27" spans="1:8" x14ac:dyDescent="0.2">
      <c r="A27" s="267" t="s">
        <v>127</v>
      </c>
      <c r="B27" t="s">
        <v>128</v>
      </c>
      <c r="C27" s="268" t="s">
        <v>66</v>
      </c>
      <c r="D27" s="247">
        <f>SUMIFS('Staffing Costs'!K:K,'Staffing Costs'!B:B,$A27)</f>
        <v>0</v>
      </c>
      <c r="E27" s="129">
        <f>SUMIFS('Staffing Costs'!H:H,'Staffing Costs'!B:B,$A27)</f>
        <v>0</v>
      </c>
      <c r="F27" s="269">
        <f>+IF('Staffing Costs'!$E$4=0,0,D27/('Staffing Costs'!$E$4*52))</f>
        <v>0</v>
      </c>
      <c r="G27" s="270" t="str">
        <f t="shared" si="0"/>
        <v>0</v>
      </c>
      <c r="H27" s="210">
        <f t="shared" si="1"/>
        <v>0</v>
      </c>
    </row>
    <row r="28" spans="1:8" x14ac:dyDescent="0.2">
      <c r="A28" s="267" t="s">
        <v>130</v>
      </c>
      <c r="B28" t="s">
        <v>131</v>
      </c>
      <c r="C28" s="268" t="s">
        <v>66</v>
      </c>
      <c r="D28" s="247">
        <f>SUMIFS('Staffing Costs'!K:K,'Staffing Costs'!B:B,$A28)</f>
        <v>0</v>
      </c>
      <c r="E28" s="129">
        <f>SUMIFS('Staffing Costs'!H:H,'Staffing Costs'!B:B,$A28)</f>
        <v>0</v>
      </c>
      <c r="F28" s="269">
        <f>+IF('Staffing Costs'!$E$4=0,0,D28/('Staffing Costs'!$E$4*52))</f>
        <v>0</v>
      </c>
      <c r="G28" s="270" t="str">
        <f t="shared" si="0"/>
        <v>0</v>
      </c>
      <c r="H28" s="210">
        <f t="shared" si="1"/>
        <v>0</v>
      </c>
    </row>
    <row r="29" spans="1:8" x14ac:dyDescent="0.2">
      <c r="A29" s="267" t="s">
        <v>133</v>
      </c>
      <c r="B29" t="s">
        <v>134</v>
      </c>
      <c r="C29" s="268" t="s">
        <v>66</v>
      </c>
      <c r="D29" s="247">
        <f>SUMIFS('Staffing Costs'!K:K,'Staffing Costs'!B:B,$A29)</f>
        <v>0</v>
      </c>
      <c r="E29" s="129">
        <f>SUMIFS('Staffing Costs'!H:H,'Staffing Costs'!B:B,$A29)</f>
        <v>0</v>
      </c>
      <c r="F29" s="269">
        <f>+IF('Staffing Costs'!$E$4=0,0,D29/('Staffing Costs'!$E$4*52))</f>
        <v>0</v>
      </c>
      <c r="G29" s="270" t="str">
        <f t="shared" si="0"/>
        <v>0</v>
      </c>
      <c r="H29" s="210">
        <f t="shared" si="1"/>
        <v>0</v>
      </c>
    </row>
    <row r="30" spans="1:8" x14ac:dyDescent="0.2">
      <c r="A30" s="267" t="s">
        <v>135</v>
      </c>
      <c r="B30" t="s">
        <v>136</v>
      </c>
      <c r="C30" s="268" t="s">
        <v>66</v>
      </c>
      <c r="D30" s="247">
        <f>SUMIFS('Staffing Costs'!K:K,'Staffing Costs'!B:B,$A30)</f>
        <v>0</v>
      </c>
      <c r="E30" s="129">
        <f>SUMIFS('Staffing Costs'!H:H,'Staffing Costs'!B:B,$A30)</f>
        <v>0</v>
      </c>
      <c r="F30" s="269">
        <f>+IF('Staffing Costs'!$E$4=0,0,D30/('Staffing Costs'!$E$4*52))</f>
        <v>0</v>
      </c>
      <c r="G30" s="270" t="str">
        <f t="shared" si="0"/>
        <v>0</v>
      </c>
      <c r="H30" s="210">
        <f t="shared" si="1"/>
        <v>0</v>
      </c>
    </row>
    <row r="31" spans="1:8" x14ac:dyDescent="0.2">
      <c r="A31" s="267" t="s">
        <v>137</v>
      </c>
      <c r="B31" t="s">
        <v>138</v>
      </c>
      <c r="C31" s="268" t="s">
        <v>66</v>
      </c>
      <c r="D31" s="247">
        <f>SUMIFS('Staffing Costs'!K:K,'Staffing Costs'!B:B,$A31)</f>
        <v>0</v>
      </c>
      <c r="E31" s="129">
        <f>SUMIFS('Staffing Costs'!H:H,'Staffing Costs'!B:B,$A31)</f>
        <v>0</v>
      </c>
      <c r="F31" s="269">
        <f>+IF('Staffing Costs'!$E$4=0,0,D31/('Staffing Costs'!$E$4*52))</f>
        <v>0</v>
      </c>
      <c r="G31" s="270" t="str">
        <f t="shared" si="0"/>
        <v>0</v>
      </c>
      <c r="H31" s="210">
        <f t="shared" si="1"/>
        <v>0</v>
      </c>
    </row>
    <row r="32" spans="1:8" x14ac:dyDescent="0.2">
      <c r="A32" s="267" t="s">
        <v>139</v>
      </c>
      <c r="B32" t="s">
        <v>140</v>
      </c>
      <c r="C32" s="268" t="s">
        <v>66</v>
      </c>
      <c r="D32" s="247">
        <f>SUMIFS('Staffing Costs'!K:K,'Staffing Costs'!B:B,$A32)</f>
        <v>0</v>
      </c>
      <c r="E32" s="129">
        <f>SUMIFS('Staffing Costs'!H:H,'Staffing Costs'!B:B,$A32)</f>
        <v>0</v>
      </c>
      <c r="F32" s="269">
        <f>+IF('Staffing Costs'!$E$4=0,0,D32/('Staffing Costs'!$E$4*52))</f>
        <v>0</v>
      </c>
      <c r="G32" s="270" t="str">
        <f t="shared" si="0"/>
        <v>0</v>
      </c>
      <c r="H32" s="210">
        <f t="shared" si="1"/>
        <v>0</v>
      </c>
    </row>
    <row r="33" spans="1:8" x14ac:dyDescent="0.2">
      <c r="A33" s="267" t="s">
        <v>141</v>
      </c>
      <c r="B33" t="s">
        <v>142</v>
      </c>
      <c r="C33" s="268" t="s">
        <v>66</v>
      </c>
      <c r="D33" s="247">
        <f>SUMIFS('Staffing Costs'!K:K,'Staffing Costs'!B:B,$A33)</f>
        <v>0</v>
      </c>
      <c r="E33" s="129">
        <f>SUMIFS('Staffing Costs'!H:H,'Staffing Costs'!B:B,$A33)</f>
        <v>0</v>
      </c>
      <c r="F33" s="269">
        <f>+IF('Staffing Costs'!$E$4=0,0,D33/('Staffing Costs'!$E$4*52))</f>
        <v>0</v>
      </c>
      <c r="G33" s="270" t="str">
        <f t="shared" si="0"/>
        <v>0</v>
      </c>
      <c r="H33" s="210">
        <f t="shared" si="1"/>
        <v>0</v>
      </c>
    </row>
    <row r="34" spans="1:8" x14ac:dyDescent="0.2">
      <c r="A34" s="267" t="s">
        <v>143</v>
      </c>
      <c r="B34" t="s">
        <v>144</v>
      </c>
      <c r="C34" s="268" t="s">
        <v>66</v>
      </c>
      <c r="D34" s="247">
        <f>SUMIFS('Staffing Costs'!K:K,'Staffing Costs'!B:B,$A34)</f>
        <v>0</v>
      </c>
      <c r="E34" s="129">
        <f>SUMIFS('Staffing Costs'!H:H,'Staffing Costs'!B:B,$A34)</f>
        <v>0</v>
      </c>
      <c r="F34" s="269">
        <f>+IF('Staffing Costs'!$E$4=0,0,D34/('Staffing Costs'!$E$4*52))</f>
        <v>0</v>
      </c>
      <c r="G34" s="270" t="str">
        <f t="shared" si="0"/>
        <v>0</v>
      </c>
      <c r="H34" s="210">
        <f t="shared" si="1"/>
        <v>0</v>
      </c>
    </row>
    <row r="35" spans="1:8" x14ac:dyDescent="0.2">
      <c r="A35" s="267" t="s">
        <v>145</v>
      </c>
      <c r="B35" t="s">
        <v>146</v>
      </c>
      <c r="C35" s="268" t="s">
        <v>66</v>
      </c>
      <c r="D35" s="247">
        <f>SUMIFS('Staffing Costs'!K:K,'Staffing Costs'!B:B,$A35)</f>
        <v>0</v>
      </c>
      <c r="E35" s="129">
        <f>SUMIFS('Staffing Costs'!H:H,'Staffing Costs'!B:B,$A35)</f>
        <v>0</v>
      </c>
      <c r="F35" s="269">
        <f>+IF('Staffing Costs'!$E$4=0,0,D35/('Staffing Costs'!$E$4*52))</f>
        <v>0</v>
      </c>
      <c r="G35" s="270" t="str">
        <f t="shared" si="0"/>
        <v>0</v>
      </c>
      <c r="H35" s="210">
        <f t="shared" si="1"/>
        <v>0</v>
      </c>
    </row>
    <row r="36" spans="1:8" x14ac:dyDescent="0.2">
      <c r="A36" s="267" t="s">
        <v>147</v>
      </c>
      <c r="B36" t="s">
        <v>148</v>
      </c>
      <c r="C36" s="268" t="s">
        <v>66</v>
      </c>
      <c r="D36" s="247">
        <f>SUMIFS('Staffing Costs'!K:K,'Staffing Costs'!B:B,$A36)</f>
        <v>0</v>
      </c>
      <c r="E36" s="129">
        <f>SUMIFS('Staffing Costs'!H:H,'Staffing Costs'!B:B,$A36)</f>
        <v>0</v>
      </c>
      <c r="F36" s="269">
        <f>+IF('Staffing Costs'!$E$4=0,0,D36/('Staffing Costs'!$E$4*52))</f>
        <v>0</v>
      </c>
      <c r="G36" s="270" t="str">
        <f t="shared" si="0"/>
        <v>0</v>
      </c>
      <c r="H36" s="210">
        <f t="shared" si="1"/>
        <v>0</v>
      </c>
    </row>
    <row r="37" spans="1:8" x14ac:dyDescent="0.2">
      <c r="A37" s="267" t="s">
        <v>149</v>
      </c>
      <c r="B37" t="s">
        <v>150</v>
      </c>
      <c r="C37" s="268" t="s">
        <v>66</v>
      </c>
      <c r="D37" s="247">
        <f>SUMIFS('Staffing Costs'!K:K,'Staffing Costs'!B:B,$A37)</f>
        <v>0</v>
      </c>
      <c r="E37" s="129">
        <f>SUMIFS('Staffing Costs'!H:H,'Staffing Costs'!B:B,$A37)</f>
        <v>0</v>
      </c>
      <c r="F37" s="269">
        <f>+IF('Staffing Costs'!$E$4=0,0,D37/('Staffing Costs'!$E$4*52))</f>
        <v>0</v>
      </c>
      <c r="G37" s="270" t="str">
        <f t="shared" si="0"/>
        <v>0</v>
      </c>
      <c r="H37" s="210">
        <f t="shared" si="1"/>
        <v>0</v>
      </c>
    </row>
    <row r="38" spans="1:8" x14ac:dyDescent="0.2">
      <c r="A38" s="267" t="s">
        <v>151</v>
      </c>
      <c r="B38" t="s">
        <v>152</v>
      </c>
      <c r="C38" s="268" t="s">
        <v>66</v>
      </c>
      <c r="D38" s="247">
        <f>SUMIFS('Staffing Costs'!K:K,'Staffing Costs'!B:B,$A38)</f>
        <v>0</v>
      </c>
      <c r="E38" s="129">
        <f>SUMIFS('Staffing Costs'!H:H,'Staffing Costs'!B:B,$A38)</f>
        <v>0</v>
      </c>
      <c r="F38" s="269">
        <f>+IF('Staffing Costs'!$E$4=0,0,D38/('Staffing Costs'!$E$4*52))</f>
        <v>0</v>
      </c>
      <c r="G38" s="270" t="str">
        <f t="shared" si="0"/>
        <v>0</v>
      </c>
      <c r="H38" s="210">
        <f t="shared" si="1"/>
        <v>0</v>
      </c>
    </row>
    <row r="39" spans="1:8" x14ac:dyDescent="0.2">
      <c r="A39" s="267" t="s">
        <v>153</v>
      </c>
      <c r="B39" t="s">
        <v>154</v>
      </c>
      <c r="C39" s="268" t="s">
        <v>66</v>
      </c>
      <c r="D39" s="247">
        <f>SUMIFS('Staffing Costs'!K:K,'Staffing Costs'!B:B,$A39)</f>
        <v>0</v>
      </c>
      <c r="E39" s="129">
        <f>SUMIFS('Staffing Costs'!H:H,'Staffing Costs'!B:B,$A39)</f>
        <v>0</v>
      </c>
      <c r="F39" s="269">
        <f>+IF('Staffing Costs'!$E$4=0,0,D39/('Staffing Costs'!$E$4*52))</f>
        <v>0</v>
      </c>
      <c r="G39" s="270" t="str">
        <f t="shared" si="0"/>
        <v>0</v>
      </c>
      <c r="H39" s="210">
        <f t="shared" si="1"/>
        <v>0</v>
      </c>
    </row>
    <row r="40" spans="1:8" x14ac:dyDescent="0.2">
      <c r="A40" s="267" t="s">
        <v>155</v>
      </c>
      <c r="B40" t="s">
        <v>156</v>
      </c>
      <c r="C40" s="268" t="s">
        <v>66</v>
      </c>
      <c r="D40" s="247">
        <f>SUMIFS('Staffing Costs'!K:K,'Staffing Costs'!B:B,$A40)</f>
        <v>0</v>
      </c>
      <c r="E40" s="129">
        <f>SUMIFS('Staffing Costs'!H:H,'Staffing Costs'!B:B,$A40)</f>
        <v>0</v>
      </c>
      <c r="F40" s="269">
        <f>+IF('Staffing Costs'!$E$4=0,0,D40/('Staffing Costs'!$E$4*52))</f>
        <v>0</v>
      </c>
      <c r="G40" s="270" t="str">
        <f t="shared" si="0"/>
        <v>0</v>
      </c>
      <c r="H40" s="210">
        <f t="shared" si="1"/>
        <v>0</v>
      </c>
    </row>
    <row r="41" spans="1:8" x14ac:dyDescent="0.2">
      <c r="A41" s="267" t="s">
        <v>157</v>
      </c>
      <c r="B41" t="s">
        <v>158</v>
      </c>
      <c r="C41" s="268" t="s">
        <v>66</v>
      </c>
      <c r="D41" s="247">
        <f>SUMIFS('Staffing Costs'!K:K,'Staffing Costs'!B:B,$A41)</f>
        <v>0</v>
      </c>
      <c r="E41" s="129">
        <f>SUMIFS('Staffing Costs'!H:H,'Staffing Costs'!B:B,$A41)</f>
        <v>0</v>
      </c>
      <c r="F41" s="269">
        <f>+IF('Staffing Costs'!$E$4=0,0,D41/('Staffing Costs'!$E$4*52))</f>
        <v>0</v>
      </c>
      <c r="G41" s="270" t="str">
        <f t="shared" si="0"/>
        <v>0</v>
      </c>
      <c r="H41" s="210">
        <f t="shared" si="1"/>
        <v>0</v>
      </c>
    </row>
    <row r="42" spans="1:8" x14ac:dyDescent="0.2">
      <c r="A42" s="267" t="s">
        <v>159</v>
      </c>
      <c r="B42" t="s">
        <v>160</v>
      </c>
      <c r="C42" s="268" t="s">
        <v>66</v>
      </c>
      <c r="D42" s="247">
        <f>SUMIFS('Staffing Costs'!K:K,'Staffing Costs'!B:B,$A42)</f>
        <v>0</v>
      </c>
      <c r="E42" s="129">
        <f>SUMIFS('Staffing Costs'!H:H,'Staffing Costs'!B:B,$A42)</f>
        <v>0</v>
      </c>
      <c r="F42" s="269">
        <f>+IF('Staffing Costs'!$E$4=0,0,D42/('Staffing Costs'!$E$4*52))</f>
        <v>0</v>
      </c>
      <c r="G42" s="270" t="str">
        <f t="shared" si="0"/>
        <v>0</v>
      </c>
      <c r="H42" s="210">
        <f t="shared" si="1"/>
        <v>0</v>
      </c>
    </row>
    <row r="43" spans="1:8" x14ac:dyDescent="0.2">
      <c r="A43" s="267" t="s">
        <v>161</v>
      </c>
      <c r="B43" t="s">
        <v>162</v>
      </c>
      <c r="C43" s="268" t="s">
        <v>66</v>
      </c>
      <c r="D43" s="247">
        <f>SUMIFS('Staffing Costs'!K:K,'Staffing Costs'!B:B,$A43)</f>
        <v>0</v>
      </c>
      <c r="E43" s="129">
        <f>SUMIFS('Staffing Costs'!H:H,'Staffing Costs'!B:B,$A43)</f>
        <v>0</v>
      </c>
      <c r="F43" s="269">
        <f>+IF('Staffing Costs'!$E$4=0,0,D43/('Staffing Costs'!$E$4*52))</f>
        <v>0</v>
      </c>
      <c r="G43" s="270" t="str">
        <f t="shared" si="0"/>
        <v>0</v>
      </c>
      <c r="H43" s="210">
        <f t="shared" si="1"/>
        <v>0</v>
      </c>
    </row>
    <row r="44" spans="1:8" x14ac:dyDescent="0.2">
      <c r="A44" s="267">
        <v>52</v>
      </c>
      <c r="B44" t="s">
        <v>132</v>
      </c>
      <c r="C44" s="268" t="s">
        <v>66</v>
      </c>
      <c r="D44" s="247">
        <f>SUMIFS('Staffing Costs'!K:K,'Staffing Costs'!B:B,$A44)</f>
        <v>0</v>
      </c>
      <c r="E44" s="129">
        <f>SUMIFS('Staffing Costs'!H:H,'Staffing Costs'!B:B,$A44)</f>
        <v>0</v>
      </c>
      <c r="F44" s="269">
        <f>+IF('Staffing Costs'!$E$4=0,0,D44/('Staffing Costs'!$E$4*52))</f>
        <v>0</v>
      </c>
      <c r="G44" s="270" t="str">
        <f t="shared" si="0"/>
        <v>0</v>
      </c>
      <c r="H44" s="210">
        <f t="shared" si="1"/>
        <v>0</v>
      </c>
    </row>
    <row r="45" spans="1:8" x14ac:dyDescent="0.2">
      <c r="A45" s="267">
        <v>36</v>
      </c>
      <c r="B45" t="s">
        <v>163</v>
      </c>
      <c r="C45" s="268" t="s">
        <v>92</v>
      </c>
      <c r="D45" s="247">
        <f>SUMIFS('Staffing Costs'!K:K,'Staffing Costs'!B:B,$A45)</f>
        <v>0</v>
      </c>
      <c r="E45" s="129">
        <f>SUMIFS('Staffing Costs'!H:H,'Staffing Costs'!B:B,$A45)</f>
        <v>0</v>
      </c>
      <c r="F45" s="269">
        <f>+IF('Staffing Costs'!$E$4=0,0,D45/('Staffing Costs'!$E$4*52))</f>
        <v>0</v>
      </c>
      <c r="G45" s="270" t="str">
        <f t="shared" si="0"/>
        <v>0</v>
      </c>
      <c r="H45" s="210">
        <f t="shared" si="1"/>
        <v>0</v>
      </c>
    </row>
    <row r="46" spans="1:8" x14ac:dyDescent="0.2">
      <c r="A46" s="267">
        <v>38</v>
      </c>
      <c r="B46" t="s">
        <v>111</v>
      </c>
      <c r="C46" s="268" t="s">
        <v>92</v>
      </c>
      <c r="D46" s="247">
        <f>SUMIFS('Staffing Costs'!K:K,'Staffing Costs'!B:B,$A46)</f>
        <v>0</v>
      </c>
      <c r="E46" s="129">
        <f>SUMIFS('Staffing Costs'!H:H,'Staffing Costs'!B:B,$A46)</f>
        <v>0</v>
      </c>
      <c r="F46" s="269">
        <f>+IF('Staffing Costs'!$E$4=0,0,D46/('Staffing Costs'!$E$4*52))</f>
        <v>0</v>
      </c>
      <c r="G46" s="270" t="str">
        <f t="shared" si="0"/>
        <v>0</v>
      </c>
      <c r="H46" s="210">
        <f t="shared" si="1"/>
        <v>0</v>
      </c>
    </row>
    <row r="47" spans="1:8" x14ac:dyDescent="0.2">
      <c r="A47" s="267">
        <v>40</v>
      </c>
      <c r="B47" t="s">
        <v>164</v>
      </c>
      <c r="C47" s="268" t="s">
        <v>92</v>
      </c>
      <c r="D47" s="247">
        <f>SUMIFS('Staffing Costs'!K:K,'Staffing Costs'!B:B,$A47)</f>
        <v>0</v>
      </c>
      <c r="E47" s="129">
        <f>SUMIFS('Staffing Costs'!H:H,'Staffing Costs'!B:B,$A47)</f>
        <v>0</v>
      </c>
      <c r="F47" s="269">
        <f>+IF('Staffing Costs'!$E$4=0,0,D47/('Staffing Costs'!$E$4*52))</f>
        <v>0</v>
      </c>
      <c r="G47" s="270" t="str">
        <f t="shared" si="0"/>
        <v>0</v>
      </c>
      <c r="H47" s="210">
        <f t="shared" si="1"/>
        <v>0</v>
      </c>
    </row>
    <row r="48" spans="1:8" x14ac:dyDescent="0.2">
      <c r="A48" s="267">
        <v>43</v>
      </c>
      <c r="B48" t="s">
        <v>165</v>
      </c>
      <c r="C48" s="268" t="s">
        <v>92</v>
      </c>
      <c r="D48" s="247">
        <f>SUMIFS('Staffing Costs'!K:K,'Staffing Costs'!B:B,$A48)</f>
        <v>0</v>
      </c>
      <c r="E48" s="129">
        <f>SUMIFS('Staffing Costs'!H:H,'Staffing Costs'!B:B,$A48)</f>
        <v>0</v>
      </c>
      <c r="F48" s="269">
        <f>+IF('Staffing Costs'!$E$4=0,0,D48/('Staffing Costs'!$E$4*52))</f>
        <v>0</v>
      </c>
      <c r="G48" s="270" t="str">
        <f t="shared" si="0"/>
        <v>0</v>
      </c>
      <c r="H48" s="210">
        <f t="shared" si="1"/>
        <v>0</v>
      </c>
    </row>
    <row r="49" spans="1:8" x14ac:dyDescent="0.2">
      <c r="A49" s="267">
        <v>44</v>
      </c>
      <c r="B49" t="s">
        <v>166</v>
      </c>
      <c r="C49" s="268" t="s">
        <v>92</v>
      </c>
      <c r="D49" s="247">
        <f>SUMIFS('Staffing Costs'!K:K,'Staffing Costs'!B:B,$A49)</f>
        <v>0</v>
      </c>
      <c r="E49" s="129">
        <f>SUMIFS('Staffing Costs'!H:H,'Staffing Costs'!B:B,$A49)</f>
        <v>0</v>
      </c>
      <c r="F49" s="269">
        <f>+IF('Staffing Costs'!$E$4=0,0,D49/('Staffing Costs'!$E$4*52))</f>
        <v>0</v>
      </c>
      <c r="G49" s="270" t="str">
        <f t="shared" si="0"/>
        <v>0</v>
      </c>
      <c r="H49" s="210">
        <f t="shared" si="1"/>
        <v>0</v>
      </c>
    </row>
    <row r="50" spans="1:8" ht="13.5" thickBot="1" x14ac:dyDescent="0.25">
      <c r="A50" s="271">
        <v>47</v>
      </c>
      <c r="B50" s="272" t="s">
        <v>129</v>
      </c>
      <c r="C50" s="273" t="s">
        <v>92</v>
      </c>
      <c r="D50" s="274">
        <f>SUMIFS('Staffing Costs'!K:K,'Staffing Costs'!B:B,$A50)</f>
        <v>0</v>
      </c>
      <c r="E50" s="275">
        <f>SUMIFS('Staffing Costs'!H:H,'Staffing Costs'!B:B,$A50)</f>
        <v>0</v>
      </c>
      <c r="F50" s="276">
        <f>+IF('Staffing Costs'!$E$4=0,0,D50/('Staffing Costs'!$E$4*52))</f>
        <v>0</v>
      </c>
      <c r="G50" s="277" t="str">
        <f>IFERROR(D50/F50,"0")</f>
        <v>0</v>
      </c>
      <c r="H50" s="278">
        <f t="shared" si="1"/>
        <v>0</v>
      </c>
    </row>
    <row r="51" spans="1:8" ht="13.5" thickBot="1" x14ac:dyDescent="0.25">
      <c r="A51" s="279"/>
      <c r="B51" s="280" t="s">
        <v>828</v>
      </c>
      <c r="C51" s="281"/>
      <c r="D51" s="282">
        <f>SUM(D9:D50)</f>
        <v>0</v>
      </c>
      <c r="E51" s="283">
        <f>SUM(E9:E50)</f>
        <v>0</v>
      </c>
      <c r="F51" s="284">
        <f>SUM(F9:F50)</f>
        <v>0</v>
      </c>
      <c r="G51" s="285">
        <f>SUM(G9:G50)</f>
        <v>0</v>
      </c>
      <c r="H51" s="286">
        <f>SUM(H9:H50)</f>
        <v>0</v>
      </c>
    </row>
    <row r="52" spans="1:8" x14ac:dyDescent="0.2"/>
    <row r="53" spans="1:8" hidden="1" x14ac:dyDescent="0.2">
      <c r="A53" s="46" t="s">
        <v>191</v>
      </c>
    </row>
  </sheetData>
  <sheetProtection algorithmName="SHA-512" hashValue="9sO8Z759EtUbPd3kuhsSbqniuA9kLFzMZGlqMW3+liqwNlzBgAbnMcQe9KpdGLVd9ltHJRJm4QFDt0kT2j+BOQ==" saltValue="XMGkv99Aj2CfaQwGrCSdPA==" spinCount="100000" sheet="1" objects="1" scenarios="1" autoFilter="0"/>
  <mergeCells count="1">
    <mergeCell ref="A7:H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vt:i4>
      </vt:variant>
    </vt:vector>
  </HeadingPairs>
  <TitlesOfParts>
    <vt:vector size="39" baseType="lpstr">
      <vt:lpstr>Attestation</vt:lpstr>
      <vt:lpstr>Checks</vt:lpstr>
      <vt:lpstr>Staffing Costs</vt:lpstr>
      <vt:lpstr>Non-Staffing Costs</vt:lpstr>
      <vt:lpstr>CCBHC Revenue</vt:lpstr>
      <vt:lpstr>DCO Services</vt:lpstr>
      <vt:lpstr>DCO Expenditures</vt:lpstr>
      <vt:lpstr>Trial Balance Crosswalk</vt:lpstr>
      <vt:lpstr>Questionnaire</vt:lpstr>
      <vt:lpstr>Notes</vt:lpstr>
      <vt:lpstr>FTE Summary</vt:lpstr>
      <vt:lpstr>Client_Version_File_Path</vt:lpstr>
      <vt:lpstr>end_time</vt:lpstr>
      <vt:lpstr>Attestation!exec_signer</vt:lpstr>
      <vt:lpstr>Info!header_1</vt:lpstr>
      <vt:lpstr>Info!header_2</vt:lpstr>
      <vt:lpstr>lkup_COS</vt:lpstr>
      <vt:lpstr>Attestation!Print_Area</vt:lpstr>
      <vt:lpstr>'CCBHC Revenue'!Print_Area</vt:lpstr>
      <vt:lpstr>'DCO Expenditures'!Print_Area</vt:lpstr>
      <vt:lpstr>'DCO Services'!Print_Area</vt:lpstr>
      <vt:lpstr>'Income Statement'!Print_Area</vt:lpstr>
      <vt:lpstr>Lookups!Print_Area</vt:lpstr>
      <vt:lpstr>'Non-Staffing Costs'!Print_Area</vt:lpstr>
      <vt:lpstr>Notes!Print_Area</vt:lpstr>
      <vt:lpstr>Questionnaire!Print_Area</vt:lpstr>
      <vt:lpstr>'Staffing Costs'!Print_Area</vt:lpstr>
      <vt:lpstr>'Trial Balance Crosswalk'!Print_Area</vt:lpstr>
      <vt:lpstr>'CCBHC Revenue'!Print_Titles</vt:lpstr>
      <vt:lpstr>'DCO Expenditures'!Print_Titles</vt:lpstr>
      <vt:lpstr>'DCO Services'!Print_Titles</vt:lpstr>
      <vt:lpstr>'Income Statement'!Print_Titles</vt:lpstr>
      <vt:lpstr>'Non-Staffing Costs'!Print_Titles</vt:lpstr>
      <vt:lpstr>'Staffing Costs'!Print_Titles</vt:lpstr>
      <vt:lpstr>'Trial Balance Crosswalk'!Print_Titles</vt:lpstr>
      <vt:lpstr>Info!service_dates</vt:lpstr>
      <vt:lpstr>start_time</vt:lpstr>
      <vt:lpstr>Attestation!this_plan</vt:lpstr>
      <vt:lpstr>updater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Kerstiens</dc:creator>
  <cp:lastModifiedBy>Menders, Stephanie (OHHS)</cp:lastModifiedBy>
  <dcterms:created xsi:type="dcterms:W3CDTF">2025-07-03T16:21:19Z</dcterms:created>
  <dcterms:modified xsi:type="dcterms:W3CDTF">2025-07-08T17:34:35Z</dcterms:modified>
</cp:coreProperties>
</file>